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etermine 2023" sheetId="1" r:id="rId1"/>
    <sheet name="Determine 2022" sheetId="2" r:id="rId2"/>
    <sheet name="Determine 2021" sheetId="3" r:id="rId3"/>
  </sheets>
  <definedNames>
    <definedName name="_xlnm.Print_Titles" localSheetId="2">'Determine 2021'!$1:$2</definedName>
    <definedName name="_xlnm._FilterDatabase" localSheetId="2" hidden="1">'Determine 2021'!$B$2:$M$250</definedName>
    <definedName name="_xlnm._FilterDatabase" localSheetId="1" hidden="1">'Determine 2022'!$B$2:$M$250</definedName>
    <definedName name="_xlnm._FilterDatabase" localSheetId="0" hidden="1">'Determine 2023'!$B$2:$M$2</definedName>
    <definedName name="OLE_LINK1" localSheetId="2">'Determine 2021'!$G$135</definedName>
    <definedName name="OLE_LINK3" localSheetId="2">'Determine 2021'!$G$45</definedName>
    <definedName name="OLE_LINK5" localSheetId="2">'Determine 2021'!$G$126</definedName>
    <definedName name="OLE_LINK6" localSheetId="2">'Determine 2021'!$G$126</definedName>
    <definedName name="_Hlk5778994" localSheetId="2">'Determine 2021'!$G$205</definedName>
    <definedName name="_Hlk6486969" localSheetId="2">'Determine 2021'!$D$41</definedName>
    <definedName name="_Hlk8726289" localSheetId="2">'Determine 2021'!$G$191</definedName>
    <definedName name="_xlnm.Print_Titles" localSheetId="2">'Determine 2021'!$1:$2</definedName>
  </definedNames>
  <calcPr fullCalcOnLoad="1"/>
</workbook>
</file>

<file path=xl/comments1.xml><?xml version="1.0" encoding="utf-8"?>
<comments xmlns="http://schemas.openxmlformats.org/spreadsheetml/2006/main">
  <authors>
    <author>Unknown Author</author>
  </authors>
  <commentList>
    <comment ref="D135" authorId="0">
      <text>
        <r>
          <rPr>
            <sz val="10"/>
            <rFont val="DejaVu Sans"/>
            <family val="2"/>
          </rPr>
          <t xml:space="preserve">Utente:
</t>
        </r>
        <r>
          <rPr>
            <sz val="9"/>
            <color indexed="8"/>
            <rFont val="Tahoma"/>
            <family val="2"/>
          </rPr>
          <t>Preso da altri nel Contratto di Concessione del Valle Crati</t>
        </r>
      </text>
    </comment>
    <comment ref="F22" authorId="0">
      <text>
        <r>
          <rPr>
            <sz val="10"/>
            <rFont val="DejaVu Sans"/>
            <family val="2"/>
          </rPr>
          <t xml:space="preserve">Utente:
</t>
        </r>
        <r>
          <rPr>
            <sz val="9"/>
            <color indexed="8"/>
            <rFont val="Tahoma"/>
            <family val="2"/>
          </rPr>
          <t>Liquidazione ditta e tecnici</t>
        </r>
      </text>
    </comment>
    <comment ref="F37" authorId="0">
      <text>
        <r>
          <rPr>
            <sz val="10"/>
            <rFont val="DejaVu Sans"/>
            <family val="2"/>
          </rPr>
          <t xml:space="preserve">Utente:
</t>
        </r>
        <r>
          <rPr>
            <sz val="9"/>
            <color indexed="8"/>
            <rFont val="Tahoma"/>
            <family val="2"/>
          </rPr>
          <t xml:space="preserve"> Liquidazione ditta e tecnici</t>
        </r>
      </text>
    </comment>
    <comment ref="F51" authorId="0">
      <text>
        <r>
          <rPr>
            <sz val="10"/>
            <rFont val="DejaVu Sans"/>
            <family val="2"/>
          </rPr>
          <t xml:space="preserve">Utente:
</t>
        </r>
        <r>
          <rPr>
            <sz val="9"/>
            <color indexed="8"/>
            <rFont val="Tahoma"/>
            <family val="2"/>
          </rPr>
          <t>+ 3.500,00 Arch. Pontiero</t>
        </r>
      </text>
    </comment>
    <comment ref="F88" authorId="0">
      <text>
        <r>
          <rPr>
            <sz val="10"/>
            <rFont val="DejaVu Sans"/>
            <family val="2"/>
          </rPr>
          <t xml:space="preserve">Utente:
</t>
        </r>
        <r>
          <rPr>
            <sz val="9"/>
            <color indexed="8"/>
            <rFont val="Tahoma"/>
            <family val="2"/>
          </rPr>
          <t>+ Tecnici</t>
        </r>
      </text>
    </comment>
    <comment ref="F128" authorId="0">
      <text>
        <r>
          <rPr>
            <sz val="10"/>
            <rFont val="DejaVu Sans"/>
            <family val="2"/>
          </rPr>
          <t xml:space="preserve">Utente:
</t>
        </r>
        <r>
          <rPr>
            <sz val="9"/>
            <color indexed="8"/>
            <rFont val="Tahoma"/>
            <family val="2"/>
          </rPr>
          <t>Liquidazione ditta e tecnici</t>
        </r>
      </text>
    </comment>
    <comment ref="F139" authorId="0">
      <text>
        <r>
          <rPr>
            <sz val="10"/>
            <rFont val="DejaVu Sans"/>
            <family val="2"/>
          </rPr>
          <t xml:space="preserve">Utente:
</t>
        </r>
        <r>
          <rPr>
            <sz val="9"/>
            <color indexed="8"/>
            <rFont val="Tahoma"/>
            <family val="2"/>
          </rPr>
          <t>Liquidazione ditta + tecnico</t>
        </r>
      </text>
    </comment>
    <comment ref="F143" authorId="0">
      <text>
        <r>
          <rPr>
            <sz val="10"/>
            <rFont val="DejaVu Sans"/>
            <family val="2"/>
          </rPr>
          <t xml:space="preserve">Utente:
</t>
        </r>
        <r>
          <rPr>
            <sz val="9"/>
            <color indexed="8"/>
            <rFont val="Tahoma"/>
            <family val="2"/>
          </rPr>
          <t>Ditta + Tecnici ed incentivi</t>
        </r>
      </text>
    </comment>
    <comment ref="F166" authorId="0">
      <text>
        <r>
          <rPr>
            <sz val="10"/>
            <rFont val="DejaVu Sans"/>
            <family val="2"/>
          </rPr>
          <t xml:space="preserve">Utente:
</t>
        </r>
        <r>
          <rPr>
            <sz val="9"/>
            <color indexed="8"/>
            <rFont val="Tahoma"/>
            <family val="2"/>
          </rPr>
          <t>+ tecnici</t>
        </r>
      </text>
    </comment>
    <comment ref="F169" authorId="0">
      <text>
        <r>
          <rPr>
            <sz val="10"/>
            <rFont val="DejaVu Sans"/>
            <family val="2"/>
          </rPr>
          <t xml:space="preserve">Utente:
</t>
        </r>
        <r>
          <rPr>
            <sz val="9"/>
            <color indexed="8"/>
            <rFont val="Tahoma"/>
            <family val="2"/>
          </rPr>
          <t>+ ing. Gioella Reda</t>
        </r>
      </text>
    </comment>
    <comment ref="F187" authorId="0">
      <text>
        <r>
          <rPr>
            <sz val="10"/>
            <rFont val="DejaVu Sans"/>
            <family val="2"/>
          </rPr>
          <t xml:space="preserve">Utente:
</t>
        </r>
        <r>
          <rPr>
            <sz val="9"/>
            <color indexed="8"/>
            <rFont val="Tahoma"/>
            <family val="2"/>
          </rPr>
          <t>+ tecnici</t>
        </r>
      </text>
    </comment>
  </commentList>
</comments>
</file>

<file path=xl/comments2.xml><?xml version="1.0" encoding="utf-8"?>
<comments xmlns="http://schemas.openxmlformats.org/spreadsheetml/2006/main">
  <authors>
    <author>Unknown Author</author>
  </authors>
  <commentList>
    <comment ref="D134" authorId="0">
      <text>
        <r>
          <rPr>
            <sz val="10"/>
            <rFont val="DejaVu Sans"/>
            <family val="2"/>
          </rPr>
          <t xml:space="preserve">Utente:
</t>
        </r>
        <r>
          <rPr>
            <sz val="9"/>
            <color indexed="8"/>
            <rFont val="Tahoma"/>
            <family val="2"/>
          </rPr>
          <t>Preso da altri nel Contratto di Concessione del Valle Crati</t>
        </r>
      </text>
    </comment>
    <comment ref="F22" authorId="0">
      <text>
        <r>
          <rPr>
            <sz val="10"/>
            <rFont val="DejaVu Sans"/>
            <family val="2"/>
          </rPr>
          <t xml:space="preserve">Utente:
</t>
        </r>
        <r>
          <rPr>
            <sz val="9"/>
            <color indexed="8"/>
            <rFont val="Tahoma"/>
            <family val="2"/>
          </rPr>
          <t>Liquidazione ditta e tecnici</t>
        </r>
      </text>
    </comment>
    <comment ref="F50" authorId="0">
      <text>
        <r>
          <rPr>
            <sz val="10"/>
            <rFont val="DejaVu Sans"/>
            <family val="2"/>
          </rPr>
          <t xml:space="preserve">Utente:
</t>
        </r>
        <r>
          <rPr>
            <sz val="9"/>
            <color indexed="8"/>
            <rFont val="Tahoma"/>
            <family val="2"/>
          </rPr>
          <t>+ 3.500,00 Arch. Pontiero</t>
        </r>
      </text>
    </comment>
    <comment ref="F87" authorId="0">
      <text>
        <r>
          <rPr>
            <sz val="10"/>
            <rFont val="DejaVu Sans"/>
            <family val="2"/>
          </rPr>
          <t xml:space="preserve">Utente:
</t>
        </r>
        <r>
          <rPr>
            <sz val="9"/>
            <color indexed="8"/>
            <rFont val="Tahoma"/>
            <family val="2"/>
          </rPr>
          <t>+ Tecnici</t>
        </r>
      </text>
    </comment>
    <comment ref="F127" authorId="0">
      <text>
        <r>
          <rPr>
            <sz val="10"/>
            <rFont val="DejaVu Sans"/>
            <family val="2"/>
          </rPr>
          <t xml:space="preserve">Utente:
</t>
        </r>
        <r>
          <rPr>
            <sz val="9"/>
            <color indexed="8"/>
            <rFont val="Tahoma"/>
            <family val="2"/>
          </rPr>
          <t>Liquidazione ditta e tecnici</t>
        </r>
      </text>
    </comment>
    <comment ref="F138" authorId="0">
      <text>
        <r>
          <rPr>
            <sz val="10"/>
            <rFont val="DejaVu Sans"/>
            <family val="2"/>
          </rPr>
          <t xml:space="preserve">Utente:
</t>
        </r>
        <r>
          <rPr>
            <sz val="9"/>
            <color indexed="8"/>
            <rFont val="Tahoma"/>
            <family val="2"/>
          </rPr>
          <t>Liquidazione ditta + tecnico</t>
        </r>
      </text>
    </comment>
    <comment ref="F142" authorId="0">
      <text>
        <r>
          <rPr>
            <sz val="10"/>
            <rFont val="DejaVu Sans"/>
            <family val="2"/>
          </rPr>
          <t xml:space="preserve">Utente:
</t>
        </r>
        <r>
          <rPr>
            <sz val="9"/>
            <color indexed="8"/>
            <rFont val="Tahoma"/>
            <family val="2"/>
          </rPr>
          <t>Ditta + Tecnici ed incentivi</t>
        </r>
      </text>
    </comment>
    <comment ref="F165" authorId="0">
      <text>
        <r>
          <rPr>
            <sz val="10"/>
            <rFont val="DejaVu Sans"/>
            <family val="2"/>
          </rPr>
          <t xml:space="preserve">Utente:
</t>
        </r>
        <r>
          <rPr>
            <sz val="9"/>
            <color indexed="8"/>
            <rFont val="Tahoma"/>
            <family val="2"/>
          </rPr>
          <t>+ tecnici</t>
        </r>
      </text>
    </comment>
    <comment ref="F168" authorId="0">
      <text>
        <r>
          <rPr>
            <sz val="10"/>
            <rFont val="DejaVu Sans"/>
            <family val="2"/>
          </rPr>
          <t xml:space="preserve">Utente:
</t>
        </r>
        <r>
          <rPr>
            <sz val="9"/>
            <color indexed="8"/>
            <rFont val="Tahoma"/>
            <family val="2"/>
          </rPr>
          <t>+ ing. Gioella Reda</t>
        </r>
      </text>
    </comment>
    <comment ref="F186" authorId="0">
      <text>
        <r>
          <rPr>
            <sz val="10"/>
            <rFont val="DejaVu Sans"/>
            <family val="2"/>
          </rPr>
          <t xml:space="preserve">Utente:
</t>
        </r>
        <r>
          <rPr>
            <sz val="9"/>
            <color indexed="8"/>
            <rFont val="Tahoma"/>
            <family val="2"/>
          </rPr>
          <t>+ tecnici</t>
        </r>
      </text>
    </comment>
  </commentList>
</comments>
</file>

<file path=xl/comments3.xml><?xml version="1.0" encoding="utf-8"?>
<comments xmlns="http://schemas.openxmlformats.org/spreadsheetml/2006/main">
  <authors>
    <author>Unknown Author</author>
  </authors>
  <commentList>
    <comment ref="D3" authorId="0">
      <text>
        <r>
          <rPr>
            <sz val="10"/>
            <rFont val="DejaVu Sans"/>
            <family val="2"/>
          </rPr>
          <t xml:space="preserve">8058146072  Ditta + Z3F2988586 Pprofessionista
</t>
        </r>
      </text>
    </comment>
    <comment ref="D117" authorId="0">
      <text>
        <r>
          <rPr>
            <sz val="10"/>
            <rFont val="DejaVu Sans"/>
            <family val="2"/>
          </rPr>
          <t xml:space="preserve">Utente:
</t>
        </r>
        <r>
          <rPr>
            <sz val="9"/>
            <color indexed="8"/>
            <rFont val="Tahoma"/>
            <family val="2"/>
          </rPr>
          <t>Preso da altri nel Contratto di Concessione del Valle Crati</t>
        </r>
      </text>
    </comment>
    <comment ref="F3" authorId="0">
      <text>
        <r>
          <rPr>
            <sz val="10"/>
            <rFont val="DejaVu Sans"/>
            <family val="2"/>
          </rPr>
          <t>Omnia Energia + ing. Zinno</t>
        </r>
      </text>
    </comment>
    <comment ref="F72" authorId="0">
      <text>
        <r>
          <rPr>
            <sz val="10"/>
            <rFont val="DejaVu Sans"/>
            <family val="2"/>
          </rPr>
          <t xml:space="preserve">Utente:
</t>
        </r>
        <r>
          <rPr>
            <sz val="9"/>
            <color indexed="8"/>
            <rFont val="Tahoma"/>
            <family val="2"/>
          </rPr>
          <t>+ ing. Rosa + Incentivi</t>
        </r>
      </text>
    </comment>
    <comment ref="F110" authorId="0">
      <text>
        <r>
          <rPr>
            <sz val="10"/>
            <rFont val="DejaVu Sans"/>
            <family val="2"/>
          </rPr>
          <t xml:space="preserve">Utente:
</t>
        </r>
        <r>
          <rPr>
            <sz val="9"/>
            <color indexed="8"/>
            <rFont val="Tahoma"/>
            <family val="2"/>
          </rPr>
          <t>Liquidazione ditta e tecnici</t>
        </r>
      </text>
    </comment>
    <comment ref="F121" authorId="0">
      <text>
        <r>
          <rPr>
            <sz val="10"/>
            <rFont val="DejaVu Sans"/>
            <family val="2"/>
          </rPr>
          <t xml:space="preserve">Utente:
</t>
        </r>
        <r>
          <rPr>
            <sz val="9"/>
            <color indexed="8"/>
            <rFont val="Tahoma"/>
            <family val="2"/>
          </rPr>
          <t>Liquidazione ditta + tecnico</t>
        </r>
      </text>
    </comment>
    <comment ref="F125" authorId="0">
      <text>
        <r>
          <rPr>
            <sz val="10"/>
            <rFont val="DejaVu Sans"/>
            <family val="2"/>
          </rPr>
          <t xml:space="preserve">Utente:
</t>
        </r>
        <r>
          <rPr>
            <sz val="9"/>
            <color indexed="8"/>
            <rFont val="Tahoma"/>
            <family val="2"/>
          </rPr>
          <t>Ditta + Tecnici ed incentivi</t>
        </r>
      </text>
    </comment>
    <comment ref="F148" authorId="0">
      <text>
        <r>
          <rPr>
            <sz val="10"/>
            <rFont val="DejaVu Sans"/>
            <family val="2"/>
          </rPr>
          <t xml:space="preserve">Utente:
</t>
        </r>
        <r>
          <rPr>
            <sz val="9"/>
            <color indexed="8"/>
            <rFont val="Tahoma"/>
            <family val="2"/>
          </rPr>
          <t>+ tecnici</t>
        </r>
      </text>
    </comment>
    <comment ref="F151" authorId="0">
      <text>
        <r>
          <rPr>
            <sz val="10"/>
            <rFont val="DejaVu Sans"/>
            <family val="2"/>
          </rPr>
          <t xml:space="preserve">Utente:
</t>
        </r>
        <r>
          <rPr>
            <sz val="9"/>
            <color indexed="8"/>
            <rFont val="Tahoma"/>
            <family val="2"/>
          </rPr>
          <t>+ ing. Gioella Reda</t>
        </r>
      </text>
    </comment>
    <comment ref="F169" authorId="0">
      <text>
        <r>
          <rPr>
            <sz val="10"/>
            <rFont val="DejaVu Sans"/>
            <family val="2"/>
          </rPr>
          <t xml:space="preserve">Utente:
</t>
        </r>
        <r>
          <rPr>
            <sz val="9"/>
            <color indexed="8"/>
            <rFont val="Tahoma"/>
            <family val="2"/>
          </rPr>
          <t>+ tecnici</t>
        </r>
      </text>
    </comment>
    <comment ref="G41" authorId="0">
      <text>
        <r>
          <rPr>
            <sz val="10"/>
            <rFont val="DejaVu Sans"/>
            <family val="2"/>
          </rPr>
          <t xml:space="preserve">Utente:
</t>
        </r>
        <r>
          <rPr>
            <sz val="9"/>
            <color indexed="8"/>
            <rFont val="Tahoma"/>
            <family val="2"/>
          </rPr>
          <t>In attesa di conferma</t>
        </r>
      </text>
    </comment>
  </commentList>
</comments>
</file>

<file path=xl/sharedStrings.xml><?xml version="1.0" encoding="utf-8"?>
<sst xmlns="http://schemas.openxmlformats.org/spreadsheetml/2006/main" count="1745" uniqueCount="707">
  <si>
    <r>
      <rPr>
        <b/>
        <sz val="26"/>
        <rFont val="Times New Roman"/>
        <family val="1"/>
      </rPr>
      <t xml:space="preserve">COMUNE DI MENDICINO
</t>
    </r>
    <r>
      <rPr>
        <sz val="26"/>
        <rFont val="Times New Roman"/>
        <family val="1"/>
      </rPr>
      <t>(Provincia di Cosenza)
Settore Lavori Pubblici</t>
    </r>
  </si>
  <si>
    <t>NUM.</t>
  </si>
  <si>
    <t>DATA</t>
  </si>
  <si>
    <t>C.I.G.</t>
  </si>
  <si>
    <t>STRUTTURA</t>
  </si>
  <si>
    <t>P.I. / DITTA AGGIUDICATRICE</t>
  </si>
  <si>
    <t>OGGETTO/DESCRIZIONE</t>
  </si>
  <si>
    <t>DITTE
PARTEC.</t>
  </si>
  <si>
    <t>TIPO</t>
  </si>
  <si>
    <t>IMPORTO 
AGGIUDIC.</t>
  </si>
  <si>
    <t>TIPO
 PROC.</t>
  </si>
  <si>
    <t>TEMPI DI CONSEGNA</t>
  </si>
  <si>
    <t>IMPORTO LIQUIDATO</t>
  </si>
  <si>
    <t>ZAA38795CF</t>
  </si>
  <si>
    <t>Lavori Pubblici</t>
  </si>
  <si>
    <t xml:space="preserve">LEXMEDIA S.R.L.
P.I. 09147251004 </t>
  </si>
  <si>
    <t>Liquidazione fattura per il servizio di pubblicazione gara d’appalto dei lavori di cui alla “SISTEMAZIONE DEL VERSANTE NEL TERRITORIO DEL COMUNE DI MENDICINO  - LOCALITA' ACHERUNTIA – COMPLETAMENTO”</t>
  </si>
  <si>
    <t>L</t>
  </si>
  <si>
    <t>ZA83968032</t>
  </si>
  <si>
    <t>ANALYTICAL S.R.L. 
P.I. e C.F. 03730260787</t>
  </si>
  <si>
    <t>IMPEGNO DI SPESA SERVIZIO ANALISI DI LABORATORIO CAMPIONI AUTOCONTROLLO ACQUA DESTINATA AL CONSUMO UMANO TERRITORIO COMUNALE.  VERIFICHE DI CONTROLLO ULTERIORI ANNO 2022</t>
  </si>
  <si>
    <t>I</t>
  </si>
  <si>
    <t>ZF039684E5</t>
  </si>
  <si>
    <t>IMPEGNO DI SPESA ED AFFIDAMENTO SERVIZIO ANALISI DI LABORATORIO CAMPIONI AUTOCONTROLLO ACQUA DESTINATA AL CONSUMO UMANO TERRITORIO COMUNALE. ANNO 2023</t>
  </si>
  <si>
    <t>Z693493315</t>
  </si>
  <si>
    <t>Liquidazione fattura n. 516 del 22.12.2022, alla ditta Analytical S.r.l. per il servizio analisi di laboratorio campioni autocontrollo acqua destinata al consumo umano sul territorio di Mendicino a saldo anno 2022. (Imp. det. 164 del 23.12.2021)</t>
  </si>
  <si>
    <t>7994585C3C</t>
  </si>
  <si>
    <t>G.F.C. COSTRUZIONI S.RL P.IVA 02900030780</t>
  </si>
  <si>
    <t xml:space="preserve">LAVORI di ADEGUAMENTO STRUTTURALE E SISMICO - POLO SANITARIO A.S.P. N. 4, VIA OTTAVIO GRECO N. 6. 
AGGIUDICAZIONE ED AFFIDAMENTO DEI LAVORI ALLA DITTA G.F.C. COSTRUZIONI S.R.L.  AI SENSI DELL’ART. 110 COMMI 1 e 2 DEL D.LGS. 50/2016. </t>
  </si>
  <si>
    <t>7934051A00</t>
  </si>
  <si>
    <t xml:space="preserve">EUROSINTEX
  C.F/P.I. 02448130167 </t>
  </si>
  <si>
    <t xml:space="preserve">PROGETTO DI POTENZIAMENTO DEL SERVIZIO DI RACCOLTA DIFFERENZIATA POR Calabria FESR- FSE 2014-2020 - DGR n. 296 del 28/07/2016 Piano di Azione “Interventi per il miglioramento del servizio di Raccolta Differenziata in Calabria.
Approvazione del quadro economico post-gara a seguito dell’espletamento della gara d’appalto relativa al I° Lotto.
</t>
  </si>
  <si>
    <t>Z2B3853CDE</t>
  </si>
  <si>
    <t>MATERIALE EDILE BITONTI S.N.C.
P.I. 02434910788</t>
  </si>
  <si>
    <t>Liquidazione fatture Ditta MATERIALE EDILE BITONTI S.N.C. per fornitura di materiale edile vario di consumo per lavori. (Impegno di spesa n. 103 del 26.10.2022).</t>
  </si>
  <si>
    <t>Z5C3983888</t>
  </si>
  <si>
    <t>Impegno di spesa per fornitura di materiale edile vario di consumo per lavori</t>
  </si>
  <si>
    <t>9623831C91</t>
  </si>
  <si>
    <t>PAService -TALESA</t>
  </si>
  <si>
    <t>INTERVENTO RELATIVO ALLA “MESSA IN SICUREZZA, RIQUALIFICAZIONE ED AMPLIAMENTO DELLA SCUOLA PER L'INFANZIA E REALIZZAZIONE DI UN CENTRO DESTINATO A SERVIZI INTEGRATIVI PER L'INFANZIA - POLO PER L'INFANZIA VIA SAN PAOLO” - AFFIDAMENTO INCARICO DI SUPPORTO AL RUP IN RIFERIMENTO AL CONTRATTO DI ACCORDO QUADRO STIPULATO AI SENSI DELL’ART. 54 DEL D.LGS. 50 DEL 2016 PER LA REALIZZAZIONE DI OPERE PUBBLICHE NEL COMUNE DI MENDICINO</t>
  </si>
  <si>
    <t>9456898F18</t>
  </si>
  <si>
    <t>Arch. Marcello Mazza
CF: MZZMCL69B21A842S</t>
  </si>
  <si>
    <t>AFFIDAMENTO SERVIZIO TECNICO RELATIVO ALLA PROGETTAZIONE DEFINITIVA ESECUTIVA, DIREZIONE DEI LAVORI E COORDINAMENTO DELLA SICUREZZA NELL’AMBITO DELL’INTERVENTO DEI “LAVORI RELATIVI ALLA MESSA IN SICUREZZA, RIQUALIFICAZIONE ED AMPLIAMENTO DELLA SCUOLA PER L'INFANZIA E REALIZZAZIONE DI UN CENTRO DESTINATO A SERVIZI INTEGRATIVI PER L'INFANZIA - POLO PER L'INFANZIA VIA SAN PAOLO”.</t>
  </si>
  <si>
    <t>Z943900AA3</t>
  </si>
  <si>
    <t>Geol. Donato Francesco Ferdinando 
CF: DNTFNC75B23C352H</t>
  </si>
  <si>
    <t>AFFIDAMENTO INCARICO PROFESSIONALE PER LA REDAZIONE DELLO STUDIO GEOLOGICO E DELLE INDAGINI GEOGNOSTICHE NELL’AMBITO DELL’INTERVENTO DEI “LAVORI RELATIVI ALLA MESSA IN SICUREZZA, RIQUALIFICAZIONE ED AMPLIAMENTO DELLA SCUOLA PER L'INFANZIA E REALIZZAZIONE DI UN CENTRO DESTINATO A SERVIZI INTEGRATIVI PER L'INFANZIA - POLO PER L'INFANZIA VIA SAN PAOLO”</t>
  </si>
  <si>
    <t xml:space="preserve">869768658B </t>
  </si>
  <si>
    <t>Ditta Giuseppe Mansueto &amp; C Snc 
 P.IVA 01084730785</t>
  </si>
  <si>
    <t xml:space="preserve">INTERVENTO DI “RIPRISTINO AMBIENTALE DELLA DISCARICA SITA IN LOC. CROCI COPERTA DI MENDICINO” “PIANO NAZIONALE PER IL SUD INTERVENTI NEL SETTORE DELLE BONIFICHE PER IL SUPERAMENTO DELLA PROCEDURA DI INFRAZIONE EU 2003/2077 CAUSA C 135/05 – DELIBERA CIPE 60/2012.  APPROVAZIONE E LIQUIDAZIONE SECONDO STATO DI AVANZAMENTO </t>
  </si>
  <si>
    <t>Dipendenti comunali</t>
  </si>
  <si>
    <t xml:space="preserve">Impegno di spesa per lavoro straordinario per l’effettuazione della lettura dei contatori </t>
  </si>
  <si>
    <t>96609178E8</t>
  </si>
  <si>
    <t>arch. Ivana Gervasi</t>
  </si>
  <si>
    <t xml:space="preserve">Affidamento servizio tecnico per l'acquisizione di uno "Studio di Fattibilità Tecnico Economico" per riconversione del locale adibito a palestra sito in via O. Greco (ex scuola media) in Sala Convegni. </t>
  </si>
  <si>
    <t xml:space="preserve">79296401F0 </t>
  </si>
  <si>
    <t>EDIL Condotte + tecnici</t>
  </si>
  <si>
    <t>“LAVORI DI DEMOLIZIONE E RICOSTRUZIONE PER IL MIGLIORAMENTO SISMICO - ENERGETICO DELLA SCUOLA ELEMENTARE TIVOLILLE - VIA SAN PAOLO”. APPROVAZIONE STATO FINALE DEI LAVORI, CERTIFICATO DI REGOLARE ESECUZIONE, RELAZIONE SUL CONTO FINALE, COLLAUDO STATICO, LIQUIDAZIONE SPETTANZE IMPRESA ESECUTRICE E COMPETENZE TECNICHE.</t>
  </si>
  <si>
    <t>94088669D7</t>
  </si>
  <si>
    <t>ing. Carlo Consoli</t>
  </si>
  <si>
    <t xml:space="preserve">INTERVENTO PER LA SISTEMAZIONE DEL VERSANTE NEL TERRITORIO DEL COMUNE DI MENDICINO - LOCALITA' ACHERUNTIA – COMPLETAMENTO.
LIQUIDAZIONE INCARICO PER LA VERIFICA DELLA PROGETTAZIONE ESECUTIVA AI FINI DELLA VALIDAZIONE (art. 26 del D.lgs. 50 del 2016).
</t>
  </si>
  <si>
    <t>CUP: G67B17000060006</t>
  </si>
  <si>
    <t>ing. F.sco Mandarino</t>
  </si>
  <si>
    <t>LAVORI di ADEGUAMENTO STRUTTURALE E SISMICO - POLO SANITARIO A.S.P. N. 4, VIA OTTAVIO GRECO N. 6 - LIQUIDAZIO-NE COMPETENZE TECNICHE COMPONENTE DELLA COMMISSIONE DI GARA PER AFFIDAMENTO LAVORI</t>
  </si>
  <si>
    <t>PAService-TALESA</t>
  </si>
  <si>
    <t xml:space="preserve">INTERVENTO PER LA SISTEMAZIONE DEL VERSANTE NEL TERRITORIO DEL COMUNE DI MENDICINO - LOCALITA' ACHERUNTIA – COMPLETAMENTO - PRESA D’ATTO NUOVO CIG NELL’AFFIDAMENTO DELL’INCARICO DI SUPPORTO AL RUP </t>
  </si>
  <si>
    <t>Liquidazione fatture Ditta MATERIALE EDILE BITONTI S.N.C. per fornitura di materiale edile vario di consumo per lavori. (Impegno di spesa n. 8 del 16.01.2023).</t>
  </si>
  <si>
    <t>ZDE3A5216F</t>
  </si>
  <si>
    <t>Impegno di spesa per fornitura di materiale edile vario di consumo per lavori.</t>
  </si>
  <si>
    <t>ZE835C09EC</t>
  </si>
  <si>
    <t xml:space="preserve">Ditta Angelo Chimento S.r.l. </t>
  </si>
  <si>
    <t>LAVORI DI “SOSTITUZIONE DEGLI INFISSI ESTERNI ED INTERNI DELLA SCUOLA MATERNA SANTA CROCE - ANNUALITÀ 2020 - DPCM 17 LUGLIO 2020” IN BASE A QUANTO PREVISTO DAI COMMI 311 E 312 DELLA LEGGE DI BILANCIO 2020 (L. 160/2019) - INVESTIMENTI IN INFRASTRUTTURE SOCIALI – ANNO 2020” - Approvazione di perizia di variante tecnica senza incremento della spesa complessiva dell’opera, ai sensi dell’art. 106 comma 2 lett. b) del D.lgs. 50 del 2016</t>
  </si>
  <si>
    <t>21/bis</t>
  </si>
  <si>
    <t>Z003A7AD6B</t>
  </si>
  <si>
    <t>Acque Potabili</t>
  </si>
  <si>
    <t>Impegno di spesa ed affidamento lavori di manutenzione straordinaria rete idrica comunale</t>
  </si>
  <si>
    <t>Integrazione e impegno di spesa per lavoro straordinario per consentire il prosieguo delle letture dei contatori idrici.</t>
  </si>
  <si>
    <t>915544503A</t>
  </si>
  <si>
    <t xml:space="preserve">Proroga dei termini della durata contrattuale per la gestione del servizio idrico. </t>
  </si>
  <si>
    <t xml:space="preserve">ANNULLAMENTO IN AUTOTUTELA, AI SENSI DELL'ART. 21 QUINQUIES DELLA LEGGE 241 DEL 1990, DELLA DETERMINAZIONE A CONTRARRE N. 27 DEL 15/02/2022 E REVOCA DEGLI ATTI DI GARA NELL’AMBITO DELL’INTERVENTO DI “ADEGUAMENTO SISMICO E MESSA A NORMA DEGLI IMPIANTI SCUOLA CENTRO – VIA ROMA” </t>
  </si>
  <si>
    <t xml:space="preserve">7994585C3C </t>
  </si>
  <si>
    <t xml:space="preserve">GFC costruzioni </t>
  </si>
  <si>
    <t>LAVORI di ADEGUAMENTO STRUTTURALE E SI-SMICO - POLO SANITARIO A.S.P. N. 4, VIA OTTAVIO GRECO N. 6. APPROVAZIONE E LIQUIDAZIONE I° STATO DI AVANZAMENTO DEI LAVORI</t>
  </si>
  <si>
    <t xml:space="preserve">TRE M costruzioni </t>
  </si>
  <si>
    <t xml:space="preserve">LAVORI di ADEGUAMENTO STRUTTURALE E SISMICO - POLO SANI-TARIO A.S.P. N. 4, VIA OTTAVIO GRECO N. 6. 
LIQUIDAZIONE FINALE DITTA “TRE M COSTRUZIONI SRL” GIUSTO STATO DI CONSISTENZA DEL 28/04/2022
</t>
  </si>
  <si>
    <t>9612274B6E</t>
  </si>
  <si>
    <t>lavori Pubblici</t>
  </si>
  <si>
    <t xml:space="preserve">Ditta individuale “Reda Gianluca” </t>
  </si>
  <si>
    <t>Affidamento ai sensi dell’art. 1 comma 2 lett a) della Legge di conversione n. 120/2020) per i Lavori di “Riqualificazione villetta comunale di via Louis Armstrong” nell’ambito degli interventi di riqualificazione urbana delle aree di aggregazione all'interno del territorio comunale urbanizzato D.G.R. 376 dell’11/08/2021 - Legge 145/2018 art.1. c.134 e c.135 come modificato dalla Legge 160/2019 e DL 162/2019 art. 39 c. 14 novies e dalla L. 178/2020</t>
  </si>
  <si>
    <t>CUP: E99J21007460005</t>
  </si>
  <si>
    <t>Ing. Modesto</t>
  </si>
  <si>
    <t>Liquidazione fattura PA n. 3 del 07.03.2023 Ing. Salvatore Modesto relativa ad incarico di lavoro autonomo per una unità con il profilo FT Tecnico - Esperto nei campi della legislazione nazionale in materia di edilizia e urbanistica, del diritto amministrativo, delle norme in materia ambientale, della progettazione ed esecuzione di opere pubbliche per il potenziamento delle attività di coordinamento e gestione del PNRR presso il Comune di Mendicino- Contratto prot. 12318 del 29.11.2022- Bimestre 01.12.2022- 31.01.2023</t>
  </si>
  <si>
    <t>Pellicori + altri</t>
  </si>
  <si>
    <t>Liquidazione straordinario</t>
  </si>
  <si>
    <t>Approvazione Relazione Acclarante</t>
  </si>
  <si>
    <t>ZEA3ADC996</t>
  </si>
  <si>
    <t>EDK</t>
  </si>
  <si>
    <t>Impegno di spesa per rinnovo abbonamento FORMULApiù EDK – il portale della modulistica e dell’informazione on-line.</t>
  </si>
  <si>
    <t>9785396C39</t>
  </si>
  <si>
    <t>GEO. CAL. srl Via A. Danoli – C/da Lecco – Z.I. 87036 Rende - P.IVA 00333110781</t>
  </si>
  <si>
    <t xml:space="preserve">AFFIDAMENTO DELL’INCARICO PER LA REDAZIONE DELLE INDAGINI STRUTTURALI DI LABORATORIO NELL'AMBITO  DELL’INTERVENTO DEI “LAVORI RELATIVI ALLA MESSA IN SICUREZZA, RIQUALIFICAZIONE ED AMPLIAMENTO DELLA SCUOLA PER L'INFANZIA E REALIZZAZIONE DI UN CENTRO DESTINATO A SERVIZI INTEGRATIVI PER L'INFANZIA - POLO PER L'INFANZIA VIA SAN PAOLO” </t>
  </si>
  <si>
    <t>Z5A3AFC8D1</t>
  </si>
  <si>
    <t>Impegno di spesa ed affidamento lavori di manutenzione straordinaria rete idrica comunale.</t>
  </si>
  <si>
    <t>9341721809 Ditta - Z1C354D2A4 ing. Rosa</t>
  </si>
  <si>
    <t xml:space="preserve">Ditta SERGI COSTRUZIONI SRL - ing. Gianpaolo Rosa </t>
  </si>
  <si>
    <t>Lavori di “Ampliamento Cimitero Comunale – Blocchi D1–D2–D3” Approvazione I SAL</t>
  </si>
  <si>
    <t>107,989,12</t>
  </si>
  <si>
    <t>98099388ED</t>
  </si>
  <si>
    <t>ing. Arturo Veltri</t>
  </si>
  <si>
    <t>Affidamento incarico collaudatore - Polo per l'Infanzia</t>
  </si>
  <si>
    <t>9816030C33</t>
  </si>
  <si>
    <t>Determinazione a contrarre</t>
  </si>
  <si>
    <t>Lavori di “MESSA IN SICUREZZA, RIQUALIFICAZIONE ED AMPLIAMENTO DELLA SCUOLA PER L'INFANZIA E REALIZZAZIONE DI UN CENTRO DESTINATO A SERVIZI INTEGRATIVI PER L'INFANZIA – POLO PER L'INFANZIA VIA SAN PAOLO” DETERMINAZIONE A CONTRARRE</t>
  </si>
  <si>
    <t>E99J21007460005</t>
  </si>
  <si>
    <t>Liquidazione fattura PA n. 4 del 02.05.2023 Ing. Salvatore Modesto relativa ad incarico di lavoro autonomo per una unità con il profilo P FT Tecnico - Esperto nei campi della legislazione nazionale in materia di edilizia e urbanistica, del diritto amministrativo, delle norme in materia ambientale, della progettazione ed esecuzione di opere pubbliche per il potenziamento delle attività di coordinamento e gestione del PNRR presso il Comune di Mendicino- Contratto prot. 12318 del 29.11.2022- Bimestre 01.02.2023- 31.03.2023</t>
  </si>
  <si>
    <t xml:space="preserve">9319373DE0                                                                                                </t>
  </si>
  <si>
    <t>PROJECT SERVICE SRL + ing. Nigro</t>
  </si>
  <si>
    <t>Lavori di "Completamento Manutenzione Straordinaria Ex Strade Provinciali e Strade Comunali" – Approvazione SAL Finale, Relazione sul Conto Finale e Certificato di Regolare Esecuzione. Liquidazione lavori e spese tecniche.</t>
  </si>
  <si>
    <t>Lavori di "Completamento Manutenzione Straordinaria ex Strade Provinciali e Strade Comunali" – Approvazione Quadro Economico Definitivo e Relazione Acclarante</t>
  </si>
  <si>
    <t>ZF13B45718</t>
  </si>
  <si>
    <t>Società di Ingegneria Bruzia S.R.L.S.</t>
  </si>
  <si>
    <t>“LAVORI DI DEMOLIZIONE E RICOSTRUZIONE PER IL MIGLIORAMENTO SISMICO - ENERGETICO DELLA SCUOLA ELEMENTARE TIVOLILLE - VIA SAN PAOLO”. AFFIDAMENTO INCARICO PROFESSIONALE PER LA PREDISPOSIZIONE DELLA S.C.I.A. ANTINCENDIO AI SENSI DEL D.P.R. 1/8/2011 N. 151.</t>
  </si>
  <si>
    <t>Liquidazione fatture Ditta MATERIALE EDILE BITONTI S.N.C. per fornitura di materiale edile vario di consumo per lavori. (Impegno di spesa n. 20 del 10.03.2023).</t>
  </si>
  <si>
    <t>ZEB3B46C07</t>
  </si>
  <si>
    <t>Z4C3B544FF</t>
  </si>
  <si>
    <t>VV.FF.</t>
  </si>
  <si>
    <t>“LAVORI DI DEMOLIZIONE E RICOSTRUZIONE PER IL MIGLIORAMENTO SISMICO - ENERGETICO DELLA SCUOLA ELEMENTARE TIVOLILLE - VIA SAN PAOLO”. IMPEGNO DI SPESA E LIQUIDAZIONE PER SERVIZI EFFETTUATI DAI VV.F.</t>
  </si>
  <si>
    <t>985387393C</t>
  </si>
  <si>
    <t>ing. Prezioso</t>
  </si>
  <si>
    <t>AFFIDAMENTO INCARICO PROFESSIONALE RELATIVO ALLA PROGETTAZIONE DEFINITIVA ED ESECUTIVA, DIREZIONE DEI LAVORI E COORDINAMENTO DELLA SICUREZZA NELL’AMBITO DELL’INTERVENTO DEI “LAVORI DI AMPLIAMENTO DELL'EDIFICIO SCOLASTICO IN LOCALITA ROSARIO PER LA COSTRUZIONE DI ANNESSO LOCALE MENSA - VIA PAPA GIOVANNI XXIII”.</t>
  </si>
  <si>
    <t>Regione Calabria</t>
  </si>
  <si>
    <t>Autorizzazione sismica polo infanzia</t>
  </si>
  <si>
    <t>TEKNO S.R.L. con sede in Via Guido Rossa, 31 - 87059 Casali del Manco (CS) P.I. 03339490785</t>
  </si>
  <si>
    <t>Lavori di “MESSA IN SICUREZZA, RIQUALIFICAZIONE ED AMPLIAMENTO DELLA SCUOLA PER L'INFANZIA E REALIZZAZIONE DI UN CENTRO DESTINATO A SERVIZI INTEGRATIVI PER L'INFANZIA – POLO PER L'INFANZIA VIA SAN PAOLO” - PRESA D’ATTO RISULTANZE DI GARA, RIMODULAZIONE QUADRO ECONOMICO E AGGIUDICAZIONE DEFINITIVA</t>
  </si>
  <si>
    <t>CUP: G65G12000340003</t>
  </si>
  <si>
    <t>Croci Coperta</t>
  </si>
  <si>
    <t>Intervento di “Ripristino Ambientale della discarica sita in Loc. Croci Coperta di Mendicino” “Piano Nazionale per il Sud interventi nel settore delle Bonifiche per il superamento della procedura di infrazione EU 2003/2077 causa C 135/05 – Delibera CIPE 60/2012. Approvazione e presa d’atto Quadro economico complessivo dell’intervento.</t>
  </si>
  <si>
    <t>20.06.2023</t>
  </si>
  <si>
    <t>Ditta Angelo Chimento S.r.l.</t>
  </si>
  <si>
    <t xml:space="preserve">LAVORI DI “SOSTITUZIONE DEGLI INFISSI ESTERNI ED INTERNI DELLA SCUOLA MATERNA SANTA CROCE - ANNUALITÀ 2020 - DPCM 17 LUGLIO 2020” IN BASE A QUANTO PREVISTO DAI COMMI 311 E 312 DELLA LEGGE DI BILANCIO 2020 (L. 160/2019) - INVESTIMENTI IN INFRASTRUTTURE SOCIALI – ANNO 2020” - Approvazione e liquidazione II SAL, Stato Finale dei Lavori, Relazione sul Conto Finale, Certificato di Regolare Esecuzione e Quadro Economico Finale. </t>
  </si>
  <si>
    <t>ZD82571741</t>
  </si>
  <si>
    <t xml:space="preserve">Prospezioni s.r.l. </t>
  </si>
  <si>
    <t xml:space="preserve">LAVORI di ADEGUAMENTO STRUTTURALE E SISMICO - POLO SANI-TARIO A.S.P. N. 4, VIA OTTAVIO GRECO N. 6. 
LIQUIDAZIONE FINALE DITTA “PROSPEZIONI SRL” SERVIZIO DI IN-DAGINI GEOGNOSTICHE PER LA PROGETTAZIONE ESECUTIVA 
</t>
  </si>
  <si>
    <t>Liquidazione fattura PA n. 9 del 20.06.2023 Ing. Salvatore Modesto relativa ad incarico di lavoro autonomo per una unità con il profilo P FT Tecnico - Esperto nei campi della legislazione nazionale in materia di edilizia e urbanistica, del diritto amministrativo, delle norme in materia ambientale, della progettazione ed esecuzione di opere pubbliche per il potenziamento delle attività di coordinamento e gestione del PNRR presso il Comune di Mendicino- Contratto prot. 12318 del 29.11.2022- Bimestre 01.04.2023- 30.05.2023</t>
  </si>
  <si>
    <t>lavori pubblici</t>
  </si>
  <si>
    <t xml:space="preserve">Lavori di “ADEGUAMENTO SISMICO E MESSA A NORMA DEGLI IMPIANTI SCUOLA CENTRO – VIA ROMA”- Missione 4 – Istruzione e Ricerca – Componente 1 – Potenziamento dell’offerta dei servizi di istruzione: dagli asili nido alle Università – Investimento 3.3 “Piano di messa in sicurezza e riqualificazione dell’edilizia scolastica”, finanziato dall’Unione europea – Next Generation EU - DETERMINA DI IMPEGNO E LIQUIDAZIONE COMPETENZE PRATICHE AUTORIZZAZIONE EX GENIO CIVILE - REGIONE CALABRIA </t>
  </si>
  <si>
    <t xml:space="preserve">ZB42B90AD8 </t>
  </si>
  <si>
    <t>ing. Filippelli + altri</t>
  </si>
  <si>
    <t>INTERVENTO DI “RIPRISTINO AMBIENTALE DELLA DISCARICA SITA IN LOC. CROCI COPERTA DI MENDICINO” - APPROVAZIONE E LIQUIDAZIONE COMPENSI TECNICI</t>
  </si>
  <si>
    <t>Dott. Colucci</t>
  </si>
  <si>
    <t>AFFIDAMENTO DIRETTO INCARICO PROFESSIONALE PER LA
REDAZIONE DELLO STUDIO GEOLOGICO ED INDAGINI GEOLOGICHE
NELL’AMBITO DELL’INTERVENTO DEI “LAVORI DI AMPLIAMENTO
DELL'EDIFICIO SCOLASTICO IN LOCALITA ROSARIO PER LA
COSTRUZIONE DI ANNESSO LOCALE MENSA - VIA PAPA GIOVANNI
XXIII”. DETERMINA A CONTRARRE</t>
  </si>
  <si>
    <t xml:space="preserve">Lavori di “AMPLIAMENTO DELL'EDIFICIO SCOLASTICO IN LOCALITA ROSARIO PER LA COSTRUZIONE DI ANNESSO LOCALE MENSA - VIA PAPA GIOVANNI XXIII”, nell’ambito del Piano nazionale di ripresa e resilienza (PNRR) Missione 4 – Istruzione e Ricerca - Componente 1 – Potenziamento dell’offerta dei servizi di istruzione: dagli asili nido alle Università - Investimento 1.2: Piano di estensione del tempo pieno e mensa, finanziato dall’Unione europea – Next Generation EU – 
LIQUIDAZIONE COMPETENZE PRATICHE AUTORIZZAZIONE EX GENIO CIVILE - REGIONE CALABRIA
</t>
  </si>
  <si>
    <t>Lavori di “AMPLIAMENTO DELL'EDIFICIO SCOLASTICO IN LOCALITA ROSARIO PER LA COSTRUZIONE DI ANNESSO LOCALE MENSA - VIA PAPA GIOVANNI XXIII”, nell’ambito del Piano nazionale di ripresa e resilienza (PNRR) Missione 4 – Istruzione e Ricerca - Componente 1 – Potenziamento dell’offerta dei servizi di istruzione: dagli asili nido alle Università - Investimento 1.2: Piano di estensione del tempo pieno e mensa, finanziato dall’Unione europea – Next Generation EU – Approvazione progetto esecutivo</t>
  </si>
  <si>
    <t>A00229173E</t>
  </si>
  <si>
    <t>Lavori di “AMPLIAMENTO DELL'EDIFICIO SCOLASTICO IN LOCALITA ROSARIO PER LA COSTRUZIONE DI ANNESSO LOCALE MENSA - VIA PAPA GIOVANNI XXIII”, nell’ambito del Piano nazionale di ripresa e resilienza (PNRR) Missione 4 – Istruzione e Ricerca - Componente 1 – Potenziamento dell’offerta dei servizi di istruzione: dagli asili nido alle Università - Investimento 1.2: Piano di estensione del tempo pieno e mensa, finanziato dall’Unione europea – Next Generation EU – Determinazione a contrarre</t>
  </si>
  <si>
    <t xml:space="preserve">Lavori di “Adeguamento sismico e messa a norma degli impianti 
Scuola Centro – Via Roma” nell’ambito del Piano nazionale di ripresa e resilienza (PNRR) Missione 4 – Istruzione e Ricerca – Componente 1 – Potenziamento dell’offerta dei servizi di istruzione: dagli asili nido alle Università – Investimento 3.3 “Piano di messa in sicurezza e riqualificazione dell’edilizia scolastica”, finanziato dall’Unione europea – Next Generation EU – Approvazione progetto esecutivo
</t>
  </si>
  <si>
    <t>Z703C236E1</t>
  </si>
  <si>
    <t>Lavori di “ADEGUAMENTO SISMICO E MESSA A NORMA DEGLI IMPIANTI SCUOLA CENTRO – VIA ROMA”- Missione 4 – Istruzione e Ricerca – Componente 1 – Potenziamento dell’offerta dei servizi di istruzione: dagli asili nido alle Università – Investimento 3.3 “Piano di messa in sicurezza e riqualificazione dell’edilizia scolastica”, finanziato dall’Unione europea – Next Generation EU - Affidamento servizi per pubblicazione gara d’appalto per esecuzione lavori</t>
  </si>
  <si>
    <t xml:space="preserve">Lavori di “Adeguamento sismico e messa a norma degli impianti 
Scuola Centro – Via Roma” nell’ambito del Piano nazionale di ripresa e resilienza (PNRR) Missione 4 – Istruzione e Ricerca – Componente 1 – Potenziamento dell’offerta dei servizi di istruzione: dagli asili nido alle Università – Investimento 3.3 “Piano di messa in sicurezza e riqualificazione dell’edilizia scolastica”, finanziato dall’Unione europea – Next Generation EU – Determinazione a contrarre
</t>
  </si>
  <si>
    <t xml:space="preserve">DITTA EDILPERRI SNC </t>
  </si>
  <si>
    <t>INTERVENTO per la SISTEMAZIONE DEL VERSANTE NEL TERRITORIO DEL COMUNE DI MENDICINO - LOCALITA' ACHERUNTIA - COMPLETAMENTO” – PRESA D’ATTO RISULTANZE DI GARA, RIMODULAZIONE QUADRO ECONOMICO E AGGIUDICAZIONE DEFINITIVA</t>
  </si>
  <si>
    <t>Sig. Vincenzo Reda</t>
  </si>
  <si>
    <t>NOMINA RESPONSABILE DI PROCEDIMENTO DEL SERVIZIO IDRICO E PROTEZIONE CIVILE – SIG. VINCENZO REDA</t>
  </si>
  <si>
    <t>Lavori di “AMPLIAMENTO DELL'EDIFICIO SCOLASTICO
IN LOCALITA ROSARIO PER LA COSTRUZIONE DI ANNESSO LOCALE
MENSA - VIA PAPA GIOVANNI XXIII”, nell’ambito del Piano nazionale di
ripresa e resilienza (PNRR) Missione 4 – Istruzione e Ricerca - Componente 1 –
Potenziamento dell’offerta dei servizi di istruzione: dagli asili nido alle
Università - Investimento 1.2: Piano di estensione del tempo pieno e mensa,
finanziato dall’Unione europea – Next Generation EU – PRESA D’ATTO
RISULTANZE DI GARA, RIMODULAZIONE QUADRO ECONOMICO
E AGGIUDICAZIONE DEFINITIVA</t>
  </si>
  <si>
    <t>13/13/9</t>
  </si>
  <si>
    <t>ing. Salvatore Modesto</t>
  </si>
  <si>
    <t>Liquidazione fattura PA n. 13 del 06.09.2023 Ing. Salvatore Modesto relativa ad incarico di lavoro autonomo per una unità con il profilo P FT Tecnico - Esperto nei campi della legislazione nazionale in materia di edilizia e urbanistica, del diritto amministrativo, delle norme in materia ambientale, della progettazione ed esecuzione di opere pubbliche per il potenziamento delle attività di coordinamento e gestione del PNRR presso il Comune di Mendicino- Contratto prot. 12318 del 29.11.2022- Periodo 01.06.2023- 31.08.2023</t>
  </si>
  <si>
    <t>A00FDC39FA</t>
  </si>
  <si>
    <t>Carbone Climatizzazione</t>
  </si>
  <si>
    <t>INVESTIMENTI DESTINATI AD OPERE PUBBLICHE IN MATERIA DI EFFICIENTAMENTO ENERGETICO E SVILUPPO TERRITORIALE SOSTENIBILI -  A VALERE SUL PIANO NAZIONALE DI RIPRESA E RESILIENZA - Affidamento lavori di: “EFFICIENTAMENTO ENERGETICO SEDE COMUNALE LOTTO FUNZIONALE N. 1 PIAZZA MUNICIPIO – ANNO 2023” ai sensi dell'art. 50, comma 1, lett. a) del D.lgs. n. 36 del 31.03.2023. Determina a contrarre</t>
  </si>
  <si>
    <t>A0025B4DE4</t>
  </si>
  <si>
    <t>SERGI COSTRUZIONI SRL con sede in Loc. Mazzarella, 26, Rende (CS), P.IVA 0380626290783</t>
  </si>
  <si>
    <t>Lavori di “Adeguamento sismico e messa a norma degli impianti Scuola Centro – Via Roma” nell’ambito del Piano nazionale di ripresa e resilienza (PNRR) Missione 4 – Istruzione e Ricerca – Componente 1 – Potenziamento dell’offerta dei servizi di istruzione: dagli asili nido alle Università – Investimento 3.3 “Piano di messa in sicurezza e riqualificazione dell’edilizia scolastica”, finanziato dall’Unione europea – Next Generation EU – Presa d’atto risultanze di gara, rimodulazione quadro economico e aggiudicazione</t>
  </si>
  <si>
    <t>Liquidazione ditta Materiali Edili Bitonti</t>
  </si>
  <si>
    <t>Z5B3617C62</t>
  </si>
  <si>
    <t>Liquidazione fatture inerenti al servizio di pulizia ufficimesi di Agosto e Settembre 2023</t>
  </si>
  <si>
    <t>Z563D0A61F</t>
  </si>
  <si>
    <t>Liquidazione fattura PA n.16 del15.11.2023 Ing. Salvatore Modesto relativa ad incarico di lavoro autonomo per una unità con il profilo FT Tecnico - Esperto nei campi della legislazione nazionale in materia di edilizia e urbanistica, del diritto amministrativo, delle norme in materia ambientale, della progettazione ed esecuzione di opere pubbliche per il potenziamento delle attività di coordinamento e gestione del PNRR presso il Comune di Mendicino- Contratto prot. 12318 del 29.11.2022- Bimestre 01.09.2023- 15.11.2023</t>
  </si>
  <si>
    <t>LEXMEDIA S.R.L</t>
  </si>
  <si>
    <t>Lavori di “ADEGUAMENTO SISMICO E MESSA A NORMA DEGLI IMPIANTI SCUOLA CENTRO – VIA ROMA”- Missione 4 – Istruzione e Ricerca – Componente 1 – Potenziamento dell’offerta dei servizi di istruzione: dagli asili nido alle Università – Investimento 3.3 “Piano di messa in sicurezza e riqualificazione dell’edilizia scolastica”, finanziato dall’Unione europea – Next Generation EU - Liquidazione fattura per il servizio di pubblicazione gara d’appalto dei lavori</t>
  </si>
  <si>
    <t>Myo Edk</t>
  </si>
  <si>
    <t>Liquidazione spesa per rinnovo abbonamento FORMULApiù EDK – il portale della modulistica e dell’informazione on-line.</t>
  </si>
  <si>
    <t>9341721809 Impresa esecutrice Z1C354D2A4 Ing. Rosa ZE8354DB8B Dott. Geol. Bruno ZA3363DB17 Ing. Manna</t>
  </si>
  <si>
    <t xml:space="preserve">Lavori di “Ampliamento Cimitero Comunale – Blocchi D1–D2–D3” Approvazione e Liquidazione Atti contabili II SAL e compensi tecnici </t>
  </si>
  <si>
    <t>56.409,71 Impresa 3.169,52 Geol Bruno. 4.875,58 ing Rosa 4.575,48 ing. Manna</t>
  </si>
  <si>
    <t>Associazione iisbee</t>
  </si>
  <si>
    <t>Liquidazione fattura n.34 del 17/01/2023, alla ditta Analytical S.r.l. per il servizio analisi di laboratorio campioni autocontrollo acqua destinata al consumo umano sul territorio di Mendicino verifiche di controllo ulteriori anno 2022. (Imp. det. n. 2 del 05.01.2023)</t>
  </si>
  <si>
    <t>Liquidazione fatture n 347 del 07/08/2023 e 528 del 12/12/2023, alla ditta Analytical S.r.l. per il servizio analisi di laboratorio campioni autocontrollo acqua destinata al consumo umano sul territorio di Mendicino verifiche di controllo  anno 2023. (Imp. det. n. 3 del 05.01.2023)</t>
  </si>
  <si>
    <t xml:space="preserve">Amatuzzo Pietro con sede in Malvito (CS) c.da Santa Venere, 2 P.I. 01631510789 </t>
  </si>
  <si>
    <t>impegno di spesa per fornitura e posa in opera caldaia e manutenzione straordinaria impianto riscaldamento sede COM</t>
  </si>
  <si>
    <t>Lucio Reda con sede in Mendicino (CS) Via Pirille 17, P.I. 03748450784</t>
  </si>
  <si>
    <t>impegno di spesa per fornitura e posa in opera pareti in cartongesso ed opere di pitturazione ex sede COM</t>
  </si>
  <si>
    <t>ANALYTICAL S.R.L. 
P.I. e C.F. 03730260788</t>
  </si>
  <si>
    <t>Impegno di spesa ed affidamento servizio analisi di laboratorio campioni autocontrollo acqua destinata al consumo umano territorio comunale. integrazione anno 2023</t>
  </si>
  <si>
    <t>106 bis</t>
  </si>
  <si>
    <t xml:space="preserve">Impegno di spesa per fornitura di materiale edile vario di consumo per lavori </t>
  </si>
  <si>
    <t>ZE734BBCC7</t>
  </si>
  <si>
    <t>ZA734C06B6</t>
  </si>
  <si>
    <t>BIANCHI GROUP s.r.l. 
P.I. 02618170787</t>
  </si>
  <si>
    <t>Impegno di spesa ed affidamento fornitura pompa dosatrice e kit installatore PDE.</t>
  </si>
  <si>
    <t>-----------</t>
  </si>
  <si>
    <t>Determinazione liquidazione di spesa per straordinario finalizzato alle attività di coordinamento interventi di organizzazione degli eventi natalizi programmati dall'Amministrazione Comunale.</t>
  </si>
  <si>
    <t>EDIL SERVICE di TERRANOVA A.TO 
P.I. 02245660788</t>
  </si>
  <si>
    <t>“Adeguamento Sismico sede COC ex scuola Coppola Mendicino”.
Approvazione II°SAL.</t>
  </si>
  <si>
    <t>Z2D3383929</t>
  </si>
  <si>
    <r>
      <rPr>
        <sz val="12"/>
        <rFont val="Times New Roman"/>
        <family val="1"/>
      </rPr>
      <t xml:space="preserve">Reda Gianluca
</t>
    </r>
    <r>
      <rPr>
        <sz val="10"/>
        <rFont val="Times New Roman"/>
        <family val="1"/>
      </rPr>
      <t>P.I. 02691200782 – C.F. RDEGLC77P27D086B</t>
    </r>
  </si>
  <si>
    <t>Liquidazione fattura n. 32/001 del 17.12.2021 ditta Reda Gianluca da Mendicino per lavori di ripristino e convogliamento acque bianche in Via Costantino Mortati, giusto impegno Determinazione n. 138/2021.</t>
  </si>
  <si>
    <t>Z79345CCD1</t>
  </si>
  <si>
    <t>Reda Gianluca
P.I. 02691200782 – C.F. RDEGLC77P27D086B</t>
  </si>
  <si>
    <t>Liquidazione fattura n. 1/001 del 12.01.2022 ditta Reda Gianluca da Mendicino per lavori di manutenzione straordinaria agli impianti degli edifici scolastici, giusto impegno di spesa Determinazione n. 156/2021.</t>
  </si>
  <si>
    <t>Z7F33FA7CD</t>
  </si>
  <si>
    <t>Modelplast
P.I. 01479880781</t>
  </si>
  <si>
    <t>Liquidazione fattura n. 1/951 del 31.12.2021 per la fornitura di n. 3 pannelli di policarbonato alveolare fumé, per ripristino pensilina della fermata autobus in loc. Malaugello. (giusta det. Impegno n. 159/021).</t>
  </si>
  <si>
    <t>ZC134DBB2A</t>
  </si>
  <si>
    <t xml:space="preserve">S.V. S.R.L.                                P.I. 01857390783 </t>
  </si>
  <si>
    <t xml:space="preserve">Impegno di spesa per acquisto n° 1 pedana di conglomerato bituminoso a freddo stoccabile in sacchi da 25Kg. </t>
  </si>
  <si>
    <t>ZF233149AF</t>
  </si>
  <si>
    <t>D&amp;P S.R.L.S. 
P.I. e C.F. 03541530782</t>
  </si>
  <si>
    <t>Liquidazione fattura n. FE/2021/0202 del 15.12.2021 per lavori di ripristino parte del manto di copertura della scuola elementare centro di via Roma, ditta D&amp;P S.R.L.S. (giusta det. impegno n. 128/2021).</t>
  </si>
  <si>
    <t>Z323494B7A</t>
  </si>
  <si>
    <t>Acque Potabili S.r.l.</t>
  </si>
  <si>
    <t>Liquidazione fattura n FE/2021/0004 del 31.12.2021 ditta Acque Potabili S.r.l. per lavori di manutenzione straordinaria servizio idrico (giusto imp. det. 165/2021).</t>
  </si>
  <si>
    <t>ZE234849FD</t>
  </si>
  <si>
    <t xml:space="preserve">JOSEPH GERBASI
P.I. C.F. 03021420785 
GRBJPH74T08D086C  </t>
  </si>
  <si>
    <t>Liquidazione fattura n. 3 del 16.01.2022 per lavori di manutenzione impianti elettrici immobili comunali. (giusta det. Impegno n. 163/021).</t>
  </si>
  <si>
    <t>Z8A335DBC9</t>
  </si>
  <si>
    <t>Liquidazione fattura n. 10-02 del 31/10/2021 quale I° acconto per la fornitura di materiale edile vario di consumo per lavori. Ditta S.V. S.r.l. P.I. 01857390783, (Det. Impegno n. 137/2021).</t>
  </si>
  <si>
    <t>ZCB33DC54E</t>
  </si>
  <si>
    <t>Liquidazione fattura n. 11/02 del 22/11/2021 per l’acquisto n° 1 pedane di conglomerato bituminoso a freddo stoccabile in sacchi da 25 Kg. Ditta S.V. S.r.l. P.I. 01857390783, (Det. Impegno n. 152/2021).</t>
  </si>
  <si>
    <t>Liquidazione fatture: n. 12-02 del 30.11.2021, quale II acconto, 13-02del 31.12.2021, quale III acconto e n 1/02 dell'11.01.2022 quale saldo per la fornitura di materiale edile vario di consumo per lavori. Ditta S.V. S.r.l. P.I. 01857390783, (Det. Impegno n. 137/2021).</t>
  </si>
  <si>
    <t xml:space="preserve">Z0F34D1879 </t>
  </si>
  <si>
    <t>A.A.A.A. Autospurgo Adolfo Fortino S.r.l.             - P.I. 02109800785</t>
  </si>
  <si>
    <t>Impegno di spesa ed affidamento del servizio di interventi urgenti a mezzo autospurgo sulle reti fognarie comunali. Ditta A.A.A.A. Autospurgo Adolfo Fortino S.r.l. - P.I. 02109800785 da Cosenza. (Art. 1 comma 2 lett. a) della Legge di conversione n. 120/2020 e ss.mm.ii.).</t>
  </si>
  <si>
    <t>Fata Roberto   
P.I. C.F. 03031740784  -
FTARRT72P28D086R</t>
  </si>
  <si>
    <t xml:space="preserve">Approvazione I° SAL lavori  di "Manutenzione straordinaria e messa in sicurezza strade comunali anno 2021. </t>
  </si>
  <si>
    <t>Z3B317D23F</t>
  </si>
  <si>
    <t>Associazione Protezione Civile PROCIV - AGORA'</t>
  </si>
  <si>
    <t>Liquidazione saldo rimborso spese all’Associazione Agorà per emergenza sanitaria.</t>
  </si>
  <si>
    <t>Z4334E5E47</t>
  </si>
  <si>
    <t>EDILCARBONE SRLS
P.I. 03525230789</t>
  </si>
  <si>
    <t>Impegno di spesa ed affidamento lavori di ripristino tratto di rete fognaria in Via Enrico Fermi.</t>
  </si>
  <si>
    <t>Z9234E9ACA</t>
  </si>
  <si>
    <t>MILLENNIUM
COSTRUZIONI SRLS
P.I. 03502990785</t>
  </si>
  <si>
    <t xml:space="preserve">Impegno di spesa ed affidamento lavori di riparazione tratto di rete fognaria in
 C/da Rosario e pulizia canale di scolo. 
</t>
  </si>
  <si>
    <t xml:space="preserve">7990554DBF </t>
  </si>
  <si>
    <t>Cosmo S.r.l. 
P.I. 03053190785</t>
  </si>
  <si>
    <t>“Lavori di adeguamento sismico Scuola Materna Pasquali”. 
 Approvazione I° SAL</t>
  </si>
  <si>
    <t xml:space="preserve">Z8A3505AAB </t>
  </si>
  <si>
    <t>PLC S.r.l 
P.I. e C.F. 03505060784</t>
  </si>
  <si>
    <t>Lavori di “Manutenzione straordinaria delle strade comunali, dei marciapiedi e dell’arredo urbano” finanziati con Legge di Bilancio 2022. Affidamento diretto ai sensi dell’art. 1 comma 2 lett a) della Legge di conversione n. 120/2020 modificato dall’art. 51 comma 1 lett. a sub. 2.1. del D.L. 77/2021).
Determinazione a contrarre</t>
  </si>
  <si>
    <t>ZBE3510D67</t>
  </si>
  <si>
    <t>G&amp;M Elettromeccanica S.r.l. 
P.I. 03288800786</t>
  </si>
  <si>
    <t>Impegno di spesa ed affidamento fornitura pompa clorodosatrice 220 V.
Ditta G&amp;M.</t>
  </si>
  <si>
    <t>ZCF2E3BC8B</t>
  </si>
  <si>
    <t>Liquidazione alla ditta PLC S.r.l. la fattura n. 4/2021 del 15.01.2021 per affidamento lavori di ripristino puntuale, nel comune di Mendicino, e precisamente in Via Stilluzzo, Via Carlo Levi e Viale della Concordia (zona Chiesa Cristo Salvatore). (Impegno n. 115/2020)</t>
  </si>
  <si>
    <t>Z8F3523690</t>
  </si>
  <si>
    <t>SIMAR LIFT
P.I. 03218040784</t>
  </si>
  <si>
    <t>Fornitura e messa in opera batteria allarme ascensore scuola via Roma.</t>
  </si>
  <si>
    <t>lavori di "Manutenzione straordinaria e messa in sicurezza strade comunali anno 2021.  - Affidamento lavori di variante tecnica e suppletiva di cui alla Deliberazione Giunta Comunale n. 16 del 03.02.2022.</t>
  </si>
  <si>
    <t>Z07352FA47</t>
  </si>
  <si>
    <t xml:space="preserve">Affidamento servizi per pubblicazione gara d’appalto per esecuzione lavori nell’ambito dell’intervento dei lavori di “Adeguamento sismico e messa a norma degli impianti - Scuola Centro – via Roma"  </t>
  </si>
  <si>
    <t xml:space="preserve">9102103D00 </t>
  </si>
  <si>
    <t xml:space="preserve">Intervento di “Adeguamento sismico e messa a norma degli impianti Scuola Centro – Via Roma” - DETERMINAZIONE A CONTRARRE - </t>
  </si>
  <si>
    <t>Z8035485AA</t>
  </si>
  <si>
    <t>ing. Antonio Nigro
C.F. NGRNTN80H05D086U</t>
  </si>
  <si>
    <t>Affidamento incarico di progettazione definitiva-esecutiva, direzione dei lavori e coordinamento della sicurezza per lavori di "Completamento dei lavori di Manutenzione Straordinaria Ex Strade Provinciali e Strade Comunali".</t>
  </si>
  <si>
    <t>Z1C354D2A4</t>
  </si>
  <si>
    <t>ing. Gianpaolo Rosa 
C.F. RSOGPL68E18D086G</t>
  </si>
  <si>
    <t>LAVORI DI “AMPLIAMENTO CIMITERO COMUNALE: BLOCCO D1 – D2 – D4”. AFFIDAMENTO INCARICO PROFESSIONALE PER IL SERVIZIO TECNICO RELATIVO ALLA PROGETTAZIONE DEFINITIVA ED ESECUTIVA, ALLA DIREZIONE LAVORI E AL COORDINAMENTO DELLA SICUREZZA.</t>
  </si>
  <si>
    <t>ZE8354DB8B</t>
  </si>
  <si>
    <t>dott. Gaspare Maurizio Bruno
C.F. BRNGPR67B19F125X</t>
  </si>
  <si>
    <t>LAVORI DI “AMPLIAMENTO CIMITERO COMUNALE: BLOCCO D1 – D2 – D4”. AFFIDAMENTO INCARICO PROFESSIONALE PER IL SERVIZIO TECNICO RELATIVO ALLA REDAZIONE DELLA RELAZIONE GEOLOGICA, DIRETTORE OPERATIVO “GEOLOGO” E PROVE GEOGNOSTICHE.</t>
  </si>
  <si>
    <t>Z40346FC1B</t>
  </si>
  <si>
    <t>Liquidazione di spesa per lavori di ripristino del 2° tratto di rete fognaria in Via San Francesco del Comune di Mendicino e fornitura e posa in opera di inerti per chiusura buche stradali.</t>
  </si>
  <si>
    <t>Liquidazione di spesa per lavori di ripristino tratto di rete fognaria in Via Enrico Fermi.</t>
  </si>
  <si>
    <t>Z8534E5693</t>
  </si>
  <si>
    <t xml:space="preserve">Vivai Tecnofleur S.r.l. 
P.I. 01915030765 </t>
  </si>
  <si>
    <t>Impegno di spesa ed affidamento lavori di sistemazione della corte antistante la sede COC.</t>
  </si>
  <si>
    <t>Vari</t>
  </si>
  <si>
    <t>“Ripristino Ambientale della discarica sita in Loc. Croci Coperta di Mendicino” - Approvazione e liquidazione quota anticipazione, compensi tecnici e spese diverse - CUP: G65G12000340003</t>
  </si>
  <si>
    <t>9144877F38</t>
  </si>
  <si>
    <t xml:space="preserve">Rossella Schiavonea Scavello
C.F. SCVRSL85E51B774G </t>
  </si>
  <si>
    <t xml:space="preserve">Affidamento dell’incarico professionale per Verifica preliminare archeologica ed eventuale sorveglianza per “INTERVENTO PER LA SISTEMAZIONE DEL VERSANTE NEL TERRITORIO DEL COMUNE DI MENDICINO - LOCALITA' ACHERUNTIA – COMPLETAMENTO”" Determina a contrarre </t>
  </si>
  <si>
    <t>9146314116 (Geologo)       
9146350EC7 (Indagini)</t>
  </si>
  <si>
    <t>Geol. Franco Di Biase
P.I. 01767540782
Geoperforazioni s.r.l.  
P.I. 03563600786</t>
  </si>
  <si>
    <t>INTERVENTO PER LA SISTEMAZIONE DEL VERSANTE NEL TERRITORIO DEL COMUNE DI MENDICINO - LOCALITA' ACHERUNTIA – COMPLETAMENTO ". Acquisizione CIG</t>
  </si>
  <si>
    <t>913797712D</t>
  </si>
  <si>
    <t>Varie</t>
  </si>
  <si>
    <t>Affidamento diretto, previo richiesta di tre preventivi, per il conferimento dell’incarico di supporto RUP ai sensi dell’art. 31, comma 9 del Decreto Legislativo n. 50 del 18/04/2016, nell’ambito della realizzazione di Opere Pubbliche nel Comune di Mendicino. Determina a contrarre</t>
  </si>
  <si>
    <t>Liquidazione fattura n. 2-02 del 20.01.2022 della Ditta SV S.r.l. da Mendicino P.I. 01857390783 per acquisto n° 1 pedana di conglomerato bituminoso a freddo stoccabile in sacchi da 25Kg.</t>
  </si>
  <si>
    <t>Z43330FD1A</t>
  </si>
  <si>
    <t>Walter Cozza S.r.l. 
P.I. 02050030788</t>
  </si>
  <si>
    <t>Liquidazione alla ditta Walter Cozza s.r.l. la fattura n. 2/PA del 19.10.2021 per affidamento lavori di sostituzione tapparelle in alluminio coibentato alla scuola Centro Via Roma. (Impegno n. 125/2021)</t>
  </si>
  <si>
    <t>Angelo Chimento S.r.l. 
PI e C.F. 02919510780</t>
  </si>
  <si>
    <t>Affidamento ai sensi dell’art. 1 comma 2 lett a) della Legge di conversione n. 120/2020) per i Lavori di “Sostituzione degli infissi esterni ed interni della scuola materna Santa Croce - Annualità 2020 - DPCM 17 luglio 2020” in base a quanto previsto dai commi 311 e 312 della legge di bilancio 2020 (L. 160/2019) - Investimenti in infrastrutture sociali – Anno 2020”</t>
  </si>
  <si>
    <t>9157981CFC</t>
  </si>
  <si>
    <t>Lavori di “Manutenzione straordinaria delle strade comunali, dei marciapiedi e dell’arredo urbano” finanziati con Legge di Bilancio 2022. 
Affidamento diretto ai sensi dell’art. 1 comma 2 lett a) della Legge di conversione n. 120/2020 modificato dall’art. 51 comma 1 lett. a sub. 2.1. del D.L. 77/2021).
Acquisizione CIG-Simog</t>
  </si>
  <si>
    <t>Liquidazione fatture alla ditta EUROSINTEX a saldo per la fornitura del lotto n. 1 del PROGETTO DI POTENZIAMENTO DEL SERVIZIO DI RACCOLTA DIFFERENZIATA POR Calabria FESR- FSE 2014-2020 - DGR n. 296 del 28/07/2016 Piano di Azione “Interventi per il miglioramento del servizio di Raccolta Differenziata in Calabria.</t>
  </si>
  <si>
    <t>Liquidazione fatt. n. 2/20 del 28.02.2022 alla ditta G&amp;M. per  fornitura pompa clorodosatrice 220 V. (Imp. 22 del 03.02.2022)</t>
  </si>
  <si>
    <t>Z88312ABAE</t>
  </si>
  <si>
    <t>AF di Filice Luca &amp; fratelli S.N.C.
P.I. 02755040785</t>
  </si>
  <si>
    <t>Liquidazione fattura n. 17/001 del 14.10.2021, alla ditta AF DI FILICE LUCA &amp; F.LLI SNC per la fornitura e messa in opera di una porta filtro presso l'ex Caserma Forestale sita in via Basso La Motta di questo Comune, oggi sede del Polo Sanitario Serre Cosentine. (Impegno det. 44 /2021).</t>
  </si>
  <si>
    <t>Z7B2F1B72A</t>
  </si>
  <si>
    <t>Liquidazione fattura n. 372 del 23.12.2021, alla ditta Analytical S.r.l. per il servizio analisi di laboratorio campioni autocontrollo acqua destinata al consumo umano sul territorio di Mendicino per l’anno 2021. (Imp. det. 153 del 06.11.2020)</t>
  </si>
  <si>
    <t>Liquidazione fattura n. 11/00 del 04.03.2022 ditta Vivai Tecnofleur S.r.l. per lavori di sistemazione della corte antistante la sede COC.</t>
  </si>
  <si>
    <t xml:space="preserve">Approvazione II° SAL lavori di "Manutenzione straordinaria e messa in sicurezza strade comunali anno 2021. </t>
  </si>
  <si>
    <t xml:space="preserve">79296401F0 
Z7D207CAA2 </t>
  </si>
  <si>
    <t xml:space="preserve">Edil Condotte S.r.l.
P.I. 03645580782 </t>
  </si>
  <si>
    <t>“Lavori di demolizione e ricostruzione per il miglioramento sismico -energetico della scuola elementare Tivolille - Via San Paolo”. Approvazione III° SAL e liquidazione servizi tecnici.</t>
  </si>
  <si>
    <t>895216476E</t>
  </si>
  <si>
    <t>F.lli Amato S.r.l. 
P.I. 03060110784</t>
  </si>
  <si>
    <t xml:space="preserve">"Lavori di messa in sicurezza e adeguamento di spazi e aule di edifici pubblici adibiti ad uso scolastico per l’anno scolastico 2021-2022 – Sostituzione infissi, con modifica del partizionamento in ante, forma e dimensioni e collocazione di vasistas". Approvazione Stato Finale dei Lavori. </t>
  </si>
  <si>
    <t>Z7635FE7DD</t>
  </si>
  <si>
    <t>Impegno di spesa ed affidamento lavori di riparazione rete fognaria in località Ferrera.</t>
  </si>
  <si>
    <t>“Adeguamento Sismico sede COC ex scuola Coppola Mendicino”.
Approvazione SAL FINALE e Certificato di Regolare Esecuzione.</t>
  </si>
  <si>
    <t>PA Service - Talesa</t>
  </si>
  <si>
    <t>Conferimento incarico di supporto RUP ai sensi dell’art. 31, comma 9 del Decreto Legislativo n. 50 del 18/04/2016, nell’ambito della realizzazione di Opere Pubbliche nel Comune di Mendicino - Aggiudicazione - CIG Master di Accordo Quadro: 913797712D</t>
  </si>
  <si>
    <t>“Lavori di adeguamento sismico Scuola Materna Pasquali”.  Approvazione della Perizia di Variante tecnica e suppletiva n. 2 senza incremento della spesa complessiva dell’opera ed affidamento dei lavori.</t>
  </si>
  <si>
    <t>ing. Francesco Mandarino</t>
  </si>
  <si>
    <t>"Lavori di demolizione e ricostruzione per il miglioramento sismico-energetico della scuola elementare Tivolille - Via San Paolo"
Liquidazione competenze tecniche presidente della commissione di gara per affidamento lavori</t>
  </si>
  <si>
    <t>Deliberazione di Giunta Comunale n. 6 del 18.01.2022. Attribuzione responsabilità dei servizi all'interno dei settori.</t>
  </si>
  <si>
    <t>ZB13624FD0</t>
  </si>
  <si>
    <t xml:space="preserve"> SISTEMAZIONE DEL VERSANTE  LOCALITA' ACHERUNTIA – 
IMPEGNO DI SPESA E LIQUIDAZIONE PER TARIFFA AUTORIZZAZIONE  ESECUZIONE MOVIMENTI TERRA </t>
  </si>
  <si>
    <t xml:space="preserve">9146314116 
9146350EC7 </t>
  </si>
  <si>
    <t>Geoperforazioni s.r.l.  
P.I. 03563600786
Geol. Franco Di Biase
P.I. 01767540782</t>
  </si>
  <si>
    <t>INTERVENTO PER LA SISTEMAZIONE DEL VERSANTE NEL TERRITORIO DEL COMUNE DI MENDICINO - LOCALITA' ACHERUNTIA – COMPLETAMENTO.
LIQUIDAZIONE INDAGINI GEOGNOSTICHE E ACCONTO SULL’INCARICO PER LA REDAZIONE DELLO STUDIO GEOLOGICO - CUP: G67H15002220001</t>
  </si>
  <si>
    <t xml:space="preserve">Liquidazione servizi per pubblicazione gara d’appalto per esecuzione lavori nell’ambito dell’intervento dei lavori di “Adeguamento sismico e messa a norma degli impianti - Scuola Centro – via Roma"  </t>
  </si>
  <si>
    <t>TRE M COSTRUZIONI S.R.L.
P.I. 02763820780</t>
  </si>
  <si>
    <t xml:space="preserve">LAVORI di ADEGUAMENTO STRUTTURALE E SISMICO - POLO SANITARIO A.S.P. N. 4, VIA OTTAVIO GRECO N. 6. 
RISOLUZIONE DEL CONTRATTO AI SENSI DELL’ART. 107 COMMA 2 DEL D.LGS. 50/2016. </t>
  </si>
  <si>
    <t>LAVORI DI “AMPLIAMENTO CIMITERO COMUNALE: BLOCCO D1 – D2 – D4”. INTEGRAZIONE ED AFFIDAMENTO INCARICO PROFESSIONALE PER IL SERVIZIO TECNICO RELATIVO AI RILIEVI E CONTABILITA’ LAVORI.</t>
  </si>
  <si>
    <t>Liquidazione lavori di riparazione rete fognaria in località Ferrera.
Ditta Fata Roberto</t>
  </si>
  <si>
    <t>ZA3363DB17</t>
  </si>
  <si>
    <t>Ing. Alessandro Manna 
C.F. MNNLSN77P08D086E</t>
  </si>
  <si>
    <t>Lavori di “ampliamento cimitero comunale: blocco D1 – D2 – D3”. Affidamento diretto incarico professionale per Collaudo Statico in corso d’opera.</t>
  </si>
  <si>
    <t xml:space="preserve">ZC71E87E94 </t>
  </si>
  <si>
    <t>arch. Gervasi - ing. Pirillo</t>
  </si>
  <si>
    <t xml:space="preserve">”Programma riqualificazione urbana per alloggi a canone sostenibile nel centro storico. Liquidazione competenze Commissione di Collaudo. </t>
  </si>
  <si>
    <t xml:space="preserve">Z5F32D4BA2 </t>
  </si>
  <si>
    <t>iiSBE</t>
  </si>
  <si>
    <t xml:space="preserve">Liquidazione acconto sul servizio per l’attuazione del processo di valutazione e la certificazione di sostenibilità energetica e ambientale (Protocollo Itaca) nell’ambito dell’intervento dei lavori di “Adeguamento sismico e messa a norma degli impianti "Scuola Centro – via Roma"  </t>
  </si>
  <si>
    <t xml:space="preserve">ZB01BE7E71 </t>
  </si>
  <si>
    <t>ing. Pietro Lappano</t>
  </si>
  <si>
    <t>Liquidazione delle competenze tecniche ing. Pietro Lappano, a saldo dei servizi tecnici resi per i Lavori di “Completamento della Metanizzazione nel territorio comunale e di riqualificazione urbana" CUP: G64H16000780006</t>
  </si>
  <si>
    <t xml:space="preserve">8344205FC8  </t>
  </si>
  <si>
    <t>Perri Alessandro
P. I. 02692530781
C.F. PRRLSN70L19D086</t>
  </si>
  <si>
    <t>Lavori di “Efficientamento del sistema idrico di distribuzione ". Apprvazione SAL Finale e Certificato di Regolare Esecuzione. Liquidazione tecnico ed impresa esecutrice.</t>
  </si>
  <si>
    <t>Lavori di “ampliamento cimitero comunale: blocco D1 – D2 – D3”. Pagamento Tariffa Istruttoria Regione Calabria – Deposito ex Genio Civile.</t>
  </si>
  <si>
    <t>Lavori di "Manutenzione straordinaria e messa in sicurezza strade comunali anno 2021”. Apprvazione SAL Finale e Certificato di Regolare Esecuzione. Liquidazione tecnico ed impresa esecutrice.</t>
  </si>
  <si>
    <t>Lavori di “Manutenzione straordinaria delle strade comunali, dei marciapiedi e dell’arredo urbano” finanziati con Legge di Bilancio 2022. 
Affidamento diretto ai sensi dell’art. 1 comma 2 lett a) della Legge di conversione n. 120/2020 modificato dall’art. 51 comma 1 lett. a sub. 2.1. del D.L. 77/2021).
Approvazione Stato Finale dei Lavori.</t>
  </si>
  <si>
    <t>Liquidazione lavori di riparazione tratto di rete fognaria in C/da Rosario e pulizia canale di scolo. Ditta Millennium.</t>
  </si>
  <si>
    <t>92685075EF</t>
  </si>
  <si>
    <t>INTERVENTO PER LA SISTEMAZIONE DEL VERSANTE NEL TERRITORIO DEL COMUNE DI MENDICINO - LOCALITA' ACHERUNTIA – COMPLETAMENTO.
AFFIDAMENTO INCARICO DI SUPPORTO AL RUP IN RIFERIMENTO AL CONTRATTO DI ACCORDO QUADRO STIPULATO AI SENSI DELL’ART. 54 DEL D.LGS. 50 DEL 2016 PER LA REALIZZAZIONE DI OPERE PUBBLICHE NEL COMUNE DI MENDICINO</t>
  </si>
  <si>
    <t>ZF4337961D</t>
  </si>
  <si>
    <t xml:space="preserve">MyO S.p.a  (EDK)
P.I. 03222970406 </t>
  </si>
  <si>
    <t>Liquidazione fattura n. 2040/210030398 alla società MyO S.p.a per rinnovo abbonamento FORMULApiù EDK. (Imp. Det. n 145/2021)</t>
  </si>
  <si>
    <t>Z483321EB5</t>
  </si>
  <si>
    <t>GES.APP. S.R.L.
03065760781</t>
  </si>
  <si>
    <t>Lavori di "Realizzazione di un’area fitness/parco giochi inclusivo all’aperto DPCM 17 luglio 2020 - Investimenti in infrastrutture sociali – anno 2021. 
Approvazione Certificato di Ultimazione dei Lavori e Regolare Esecuzione.
Liquidazione SAL Finale</t>
  </si>
  <si>
    <t>Z9631813F4</t>
  </si>
  <si>
    <t>F.lli PARISE Snc  
P.I. 01515090783</t>
  </si>
  <si>
    <t>Liquidazione fattura n. 48/EL del 30.04.2021 Ditta F.lli Parise per lavori di manutenzione straordinaria per la messa in sicurezza del tratto di strada interessato da smottamento al km 1.100 di Via Europa. (Impegno di spesa n. 56 del 27.04.2021).</t>
  </si>
  <si>
    <t>Liquidazione fatture Ditta MATERIALE EDILE BITONTI S.N.C. per fornitura di materiale edile vario di consumo per lavori. (Impegno di spesa n. 1 del 10.01.2022).</t>
  </si>
  <si>
    <t>Z3736F9B79</t>
  </si>
  <si>
    <t>Impegno di spesa ed affidamento lavori di ripristino del funzionamento del pozzo a servizio del serbatoio Veterale.</t>
  </si>
  <si>
    <t>“Lavori di adeguamento sismico Scuola Materna Pasquali” - Compensazione prezzi art. 1 Septies D.L. 73/2021 “Decreto Sostegni bis”, convertito con modificazioni dalla L. n. 106/2021</t>
  </si>
  <si>
    <t>“Lavori di demolizione e ricostruzione per il miglioramento sismico -energetico della scuola elementare Tivolille - Via San Paolo”.  Compensazione prezzi art. 1 Septies D.L. 73/2021 “Decreto Sostegni bis”, convertito con modificazioni dalla L. n. 106/2021</t>
  </si>
  <si>
    <t>Z00373264A</t>
  </si>
  <si>
    <t>869768658B</t>
  </si>
  <si>
    <t>Intervento di “Ripristino Ambientale della discarica sita in Loc. Croci Coperta di Mendicino” “Piano Nazionale per il Sud interventi nel settore delle Bonifiche per il superamento della procedura di infrazione EU 2003/2077 causa C 135/05 – Delibera CIPE 60/2012.  Affidamento lavori di variante. Deliberazione Giunta Comunale n. 71 del 21.07.2022</t>
  </si>
  <si>
    <t>n° 5 Ditte</t>
  </si>
  <si>
    <t>Lavori di “Ampliamento Cimitero Comunale – Blocchi D1–D2–D3” da esperire tramite procedura negoziata senza previa pubblicazione di bando di gara – Determinazione a contrarre</t>
  </si>
  <si>
    <t>Sig. Reda Vincenzo</t>
  </si>
  <si>
    <t>Liquidazione integrazione oraria dei lavoratori LSU - LPU stabilizzati- periodo 01.01.2022 - 30.04.2022. Periodo di riferimento mese di Giugno-Luglio 2022</t>
  </si>
  <si>
    <t>Z1C354D2A4 ing. Rosa     ZE8354DB8B dott. Bruno</t>
  </si>
  <si>
    <t>Ing. Rosa
dott. Bruno</t>
  </si>
  <si>
    <t>Lavori di “Ampliamento Cimitero Comunale – Blocchi D1–D2–D3” Liquidazione acconto servizi tecnici</t>
  </si>
  <si>
    <t>“Lavori di adeguamento sismico Scuola Materna Pasquali”.  Approvazione SAL Finale e Certificato di Regolare Esecuzione. Liquidazione tecnici ed impresa esecutrice.</t>
  </si>
  <si>
    <t>ing. Enrico Costabile
C.F. CSTNRC75C14D086U</t>
  </si>
  <si>
    <t xml:space="preserve">INTERVENTO PER LA SISTEMAZIONE DEL VERSANTE NEL TERRITORIO DEL COMUNE DI MENDICINO - LOCALITA' ACHERUNTIA – COMPLETAMENTO.
AFFIDAMENTO INCARICO PROFESSIONALE PER LA REDAZIONE DEL COLLAUDO STATICO E DEL COLLAUDO TECNICO-AMMINISTRATIVO 
CUP: G67H15002220001 - CIG: 9337698029 </t>
  </si>
  <si>
    <t>Liquidazione fattura Ditta MATERIALE EDILE BITONTI S.N.C. per fornitura di materiale edile vario di consumo per lavori. (Impegno di spesa n. 80 del 19.07.2022).</t>
  </si>
  <si>
    <t>Liquidazione fattura n. 317 del 02.08.2022, alla ditta Analytical S.r.l. per il servizio analisi di laboratorio campioni autocontrollo acqua destinata al consumo umano sul territorio di Mendicino per il primo semestre anno 2022. (Imp. det. 164 del 23.12.2021)</t>
  </si>
  <si>
    <t>Liquidazione fattura n. FE/2022/0005 del 10.08.2022 ditta Acque Potabili S.r.l. per lavori di ripristino del funzionamento del pozzo a servizio del serbatoio Veterale. (Giusto imp. det. 77 del 29.06.2022).</t>
  </si>
  <si>
    <t>9319373DE0</t>
  </si>
  <si>
    <t>PROJECT SERVICE SRL 
P.I. 03291530784</t>
  </si>
  <si>
    <t xml:space="preserve">Affidamento diretto ai sensi dell’art. 1 comma 2 lett a) della Legge di conversione n. 120/2020 modificato dall’art. 51 comma 1 lett. a sub. 2.1. del D.L. 77/2021). 
Lavori di "Completamento Manutenzione Straordinaria Ex Strade Provinciali E Strade Comunali".
</t>
  </si>
  <si>
    <t>935089175C</t>
  </si>
  <si>
    <t>Ing. Marco Cappa
P.I. 02566240780
C.F. CPPMRC73P14D086B</t>
  </si>
  <si>
    <t xml:space="preserve">AFFIDAMENTO DEL SERVIZIO TECNICO RELATIVO ALLA PROGETTAZIONE ESECUTIVA, ALLA DIREZIONE DEI LAVORI E AL COORDINAMENTO DELLA SICUREZZA NELL’AMBITO DELL’INTERVENTO DI AMMODERNAMENTO E RIQUALIFICAZIONE DELLO STADIO COMUNALE “GIOVANNINO DE LUCA” DI CUI ALL’AVVISO PUBBLICO BANDO SPORT E PERIFERIE - DETERMINA DI AFFIDAMENTO  </t>
  </si>
  <si>
    <t>“Lavori di adeguamento sismico Scuola Materna Pasquali”.  Approvazione Relazione acclarante disciplinante i rapporti tra la Regione Calabria - Dipartimento Lavori Pubblici ed il Comune di Mendicino</t>
  </si>
  <si>
    <t>Liquidazione integrazione oraria dei lavoratori LSU - LPU stabilizzati- periodo 01.01.2022 - 30.04.2022. Periodo di riferimento mese di Luglio-Agosto 2022</t>
  </si>
  <si>
    <t>Lavori di “Sostituzione degli infissi esterni ed interni della scuola materna Santa Croce - Annualità 2020 - DPCM 17 luglio 2020” in base a quanto previsto dai commi 311 e 312 della legge di bilancio 2020 (L. 160/2019) - Investimenti in infrastrutture sociali – Anno 2020”
Approvazione I° SAL</t>
  </si>
  <si>
    <t>INTERVENTO PER LA SISTEMAZIONE DEL VERSANTE NEL TERRITORIO DEL COMUNE DI MENDICINO - LOCALITA' ACHERUNTIA – COMPLETAMENTO.
AFFIDAMENTO INCARICO PER LA VERIFICA DELLA PROGETTAZIONE ESECUTIVA AI FINI DELLA VALIDAZIONE (art. 26 del D.lgs. 50 del 2016).
CUP: G67H15002220001 - CIG: 94088669D7</t>
  </si>
  <si>
    <t xml:space="preserve">Condotte SRL </t>
  </si>
  <si>
    <t>Approvazione Relazione Acclarante e Q.E. finale dei Lavori di “Completamento della Metanizzazione nel territorio comunale e di riqualificazione urbana” 
                      CUP: G64H16000780006</t>
  </si>
  <si>
    <t>Intervento di “Ripristino Ambientale della discarica sita in Loc. Croci Coperta di Mendicino” “Piano Nazionale per il Sud interventi nel settore delle Bonifiche per il superamento della procedura di infrazione EU 2003/2077 causa C 135/05 – Delibera CIPE 60/2012.  Approvazione e liquidazione Primo Stato di avanzamento e Competenze tecniche</t>
  </si>
  <si>
    <t>ZE02EB4CA6</t>
  </si>
  <si>
    <t>Liquidazione fattura n° 275 del 09.09.2022 alla ditta SIMAR LIFT SAS di Isabella Angotti e C. per Manutenzione ascensore edificio scolastico di via Roma.</t>
  </si>
  <si>
    <t>Z632EB62D8</t>
  </si>
  <si>
    <t>Liquidazione fattura n° 276 del 09.09.2022 alla ditta SIMAR LIFT SAS di Isabella Angotti e C. per Manutenzione ascensore ex sede COM Mendicino.</t>
  </si>
  <si>
    <t xml:space="preserve">Lavori di "Completamento Manutenzione Straordinaria Ex Strade Provinciali E Strade Comunali" - Approvazione di perizia di variante tecnica suppletiva senza incremento della spesa complessiva dell’opera, ai sensi dell’art. 106 comma 2 lett. b) del D.lgs. 50 del 2016 </t>
  </si>
  <si>
    <t xml:space="preserve">9319373DE0       </t>
  </si>
  <si>
    <t xml:space="preserve">Lavori di "Completamento Manutenzione Straordinaria ex Strade Provinciali e Strade Comunali" – 
Approvazione I° SAL </t>
  </si>
  <si>
    <t>Liquidazione fatture Ditta MATERIALE EDILE BITONTI S.N.C. per fornitura di materiale edile vario di consumo per lavori. (Impegno di spesa n. 80 del 19.07.2022).</t>
  </si>
  <si>
    <t>Affidamento servizi per pubblicazione gara d’appalto per esecuzione lavori nell’ambito dell’intervento dei lavori di “SISTEMAZIONE DEL VERSANTE NEL TERRITORIO DEL COMUNE DI MENDICINO  - LOCALITA' ACHERUNTIA – COMPLETAMENTO”</t>
  </si>
  <si>
    <t xml:space="preserve">INTERVENTO per la SISTEMAZIONE DEL VERSANTE NEL TERRITORIO DEL COMUNE DI MENDICINO - LOCALITA' ACHERUNTIA - COMPLETAMENTO” 
DETERMINAZIONE A CONTRARRE
</t>
  </si>
  <si>
    <t>8776025CEC</t>
  </si>
  <si>
    <t>ing. Romeo + altri</t>
  </si>
  <si>
    <t>Liquidazione competenze tecniche Acheruntia</t>
  </si>
  <si>
    <t>Sergi Costruzioni S.r.l.
P.I. 03806290783</t>
  </si>
  <si>
    <t>Lavori di “Ampliamento Cimitero Comunale – Blocchi D1–D2–D3” Aggiudicazione definitiva</t>
  </si>
  <si>
    <t>Z463896226</t>
  </si>
  <si>
    <t>CONI</t>
  </si>
  <si>
    <t>INTERVENTO DI AMMODERNAMENTO E RIQUALIFICAZIONE DELLO STADIO COMUNALE “GIOVANNINO DE LUCA” – IMPEGNO DI SPESA E CONTESTUALE LIQUIDAZIONE PER PAGAMENTO DIRITTI DI SEGRETERIA RILASCIO PARERE CONI</t>
  </si>
  <si>
    <t xml:space="preserve">9319373DE0 </t>
  </si>
  <si>
    <t>Lavori di "Completamento Manutenzione Straordinaria Ex Strade Provinciali E Strade Comunali" - Affidamento lavori di variante 02 a seguito di approvazione con Deliberazione di Giunta Comunale n. 129 del 13/12/2022</t>
  </si>
  <si>
    <t>79296401F0</t>
  </si>
  <si>
    <t>“Lavori di demolizione e ricostruzione per il miglioramento sismico -energetico della scuola elementare Tivolille - Via San Paolo”. Approvazione Perizia di variante tecnica n. 2 di assestamento.</t>
  </si>
  <si>
    <t>Liquidazione fattura n. FE/2022/0007 del 16.12.2022 ditta Acque Potabili Servizi Idrici Integrati S.r.l. per la manutenzione ordinaria del servizio idrico, giusto impegno di spesa Determinazione n. 39 del 23.03.2022.</t>
  </si>
  <si>
    <r>
      <rPr>
        <b/>
        <sz val="18"/>
        <rFont val="Times New Roman"/>
        <family val="1"/>
      </rPr>
      <t xml:space="preserve">COMUNE DI MENDICINO
</t>
    </r>
    <r>
      <rPr>
        <sz val="18"/>
        <rFont val="Times New Roman"/>
        <family val="1"/>
      </rPr>
      <t>(Provincia di Cosenza)
Settore Lavori Pubblici</t>
    </r>
  </si>
  <si>
    <t>Omnia Energia</t>
  </si>
  <si>
    <t>Approvazione stato finale e certificato di regolare esecuzione.
Lavori di "Efficientamento e risparmio energetico degli edifici pubblici”.</t>
  </si>
  <si>
    <t xml:space="preserve">“Lavori di demolizione e ricostruzione per il miglioramento sismico -energetico della scuola elementare Tivolille - Via San Paolo”.  Approvazione I° SAL </t>
  </si>
  <si>
    <t>Z383020692</t>
  </si>
  <si>
    <t>Arch. Ercole Alitto</t>
  </si>
  <si>
    <t xml:space="preserve">AFFIDAMENTO INCARICO DI COLLAUDATORE STATICO  DEI LAVORI DI ADEGUAMENTO SISMICO SCUOLA MATERNA PASQUALI.   </t>
  </si>
  <si>
    <t>Z383023E75</t>
  </si>
  <si>
    <t>Arch Sergio La Carbonara</t>
  </si>
  <si>
    <t>Affidamento incarico collaudatore statico in corso d'opera per i lavori di “Ampliamento Cimitero Comunale: blocco C1 – C2”.</t>
  </si>
  <si>
    <t>Affidamento gestione e manutenzione servizio idrico</t>
  </si>
  <si>
    <t>8557590AA9</t>
  </si>
  <si>
    <r>
      <rPr>
        <sz val="12"/>
        <rFont val="Times New Roman"/>
        <family val="1"/>
      </rPr>
      <t xml:space="preserve">Perrone Antonio
</t>
    </r>
    <r>
      <rPr>
        <sz val="9"/>
        <rFont val="Times New Roman"/>
        <family val="1"/>
      </rPr>
      <t xml:space="preserve">C.F. PRRNTN84P07B774P 
</t>
    </r>
    <r>
      <rPr>
        <sz val="12"/>
        <rFont val="Times New Roman"/>
        <family val="1"/>
      </rPr>
      <t xml:space="preserve"> P.I. 02584870782</t>
    </r>
  </si>
  <si>
    <t>Aggiudicazione definitiva  Lavori di “Ampliamento Cimitero Comunale: blocco C1 – C2”.</t>
  </si>
  <si>
    <t>Z87303ADDB</t>
  </si>
  <si>
    <t xml:space="preserve">Impegno di spesa ed affidamento lavori di manutenzione straordinaria impianti di riscaldamento edifici scolastici  </t>
  </si>
  <si>
    <t>ZB1304C5D3</t>
  </si>
  <si>
    <t>CONVERSION &amp; LIGHTING SRL
P.I. 01285770770</t>
  </si>
  <si>
    <t>Determina a contrarre per l'affidamento di interventi di manutenzione straordinaria dell’impianto di pubblica illuminazione, (in via Mattia Preti, via Montessori e zone limitrofe) nell’ambito della convenzione CONSIP "Servizio Luce 3-Lotto 7: Basilicata, Calabria, Puglia"</t>
  </si>
  <si>
    <t>“Lavori di messa in sicurezza di alcuni tratti di viabilità comunale” - Approvazione I° SAL.</t>
  </si>
  <si>
    <t xml:space="preserve">80204393A4 </t>
  </si>
  <si>
    <t>SERGI COSTRUZIONI di Sergi Eugenia, P.I. 01969400785</t>
  </si>
  <si>
    <t xml:space="preserve">Lavori di Ristrutturazione, miglioramento e messa in sicurezza della rete viaria agro-silvo-pastorale in località Terredonniche. 
                 Approvazione I SAL
</t>
  </si>
  <si>
    <t>01/0202021</t>
  </si>
  <si>
    <t xml:space="preserve">“Lavori di adeguamento sismico Scuola Materna Pasquali”. 
Liquidazione anticipazione ditta aggiudicataria 
</t>
  </si>
  <si>
    <t>ZF9300119B</t>
  </si>
  <si>
    <r>
      <rPr>
        <sz val="12"/>
        <rFont val="Times New Roman"/>
        <family val="1"/>
      </rPr>
      <t xml:space="preserve">Grimaldi Sergio  
</t>
    </r>
    <r>
      <rPr>
        <sz val="9"/>
        <rFont val="Times New Roman"/>
        <family val="1"/>
      </rPr>
      <t>P.I. 02519770784
C.F. GRMSRG69S30D086T</t>
    </r>
  </si>
  <si>
    <t xml:space="preserve">Liquidazione fattura n° FE/2021/0001/PA del 19/01/2021 all’impresa edile Grimaldi Sergio, per i lavori di adeguamento spazi ex sede COM, per trasferimento Scuola Materna Pasquali. </t>
  </si>
  <si>
    <t>Liquidazione fattura n. 1/001 del 27/01/2021 ditta Reda Gianluca da Mendicino per lavori di manutenzione straordinaria impianti di riscaldamento edifici scolastici, giusto impegno Determinazione n. 7 del 19.01.2021</t>
  </si>
  <si>
    <t xml:space="preserve">ZAE30761B2 </t>
  </si>
  <si>
    <t xml:space="preserve">FUTUR EDIL di CERVELLO A. 
P.I. 03354660783 </t>
  </si>
  <si>
    <t>Impegno di spesa ed affidamento lavori di revisione lattoneria perimetrale tetto dell'ex  edificio sede Com.,  oggi sede scolastica</t>
  </si>
  <si>
    <t xml:space="preserve">7810688FA0 </t>
  </si>
  <si>
    <t xml:space="preserve">Ditta Angelo Chimento S.r.l. – 
P.I. 02919510780 </t>
  </si>
  <si>
    <t>Interventi di Ampliamento in zona sud-ovest costruzione loculi - Intervento di completamento”. 
Approvazione STATO FINALE</t>
  </si>
  <si>
    <t xml:space="preserve">Z012ED56F1 </t>
  </si>
  <si>
    <t>Liquidazione ditta SV fatture 15-02 - 18-02 - 1-02 (impegno 151-2020)</t>
  </si>
  <si>
    <t>ZDD2FC0B6E</t>
  </si>
  <si>
    <t>liquidazione alla ditta S.V.s.r.l la fattura n 19-02 del 31.12.2020 per la fornitura di una pedana di bitume, (giusta det. Impegno n 176/2020</t>
  </si>
  <si>
    <t>ZF930A1879</t>
  </si>
  <si>
    <t>Z6230A402C</t>
  </si>
  <si>
    <t>Impegno di spesa ed affidamento lavori di riparazione e manutenzione rete fognaria e acque bianche a causa di smottamenti</t>
  </si>
  <si>
    <t xml:space="preserve">ZA930A41A9 </t>
  </si>
  <si>
    <t xml:space="preserve">Impegno di spesa ed affidamento lavori di manutenzione rete idrica comunale </t>
  </si>
  <si>
    <t>Z9B30AB67C</t>
  </si>
  <si>
    <t>Impegno di spesa per acquisto una pedane di conglomerato bitume a freddo stoccabile in sacchi da 25Kg</t>
  </si>
  <si>
    <t>Z3830746CB</t>
  </si>
  <si>
    <t>Autorizzazione ed impegno di spesa per intervento urgente a mezzo autospurgo sulle reti di scarico comunali. Ditta A.A.A.A. Autospurgo Adolfo Fortino S.r.l.  - P.I. 02109800785 da Cosenza</t>
  </si>
  <si>
    <t>Liquidazione fattura n FE/2021/0012 del 18/02/2021 alla  ditta Fata Roberto per  lavori di riparazione e manutenzione rete fognaria e acque bianche a causa di smottamenti .
(imp. det. n 19/2021)</t>
  </si>
  <si>
    <t>Liquidazione fattura N° FE/2021/0013 del 18/02/2021 alla ditta Fata Roberto per  lavori di manutenzione ordinaria rete idrica comunale.
(Imp. det. n 20/2021)</t>
  </si>
  <si>
    <t>Liquidazione anticipazione alla ditta appaltatrice per i lavori di “Adeguamento Sismico sede COC ex scuola Coppola Mendicino”.</t>
  </si>
  <si>
    <t>ZA930D6F73</t>
  </si>
  <si>
    <t>Impegno di spesa ed affidamento lavori di riparazione rete acque bianche via Degli Enotri e P.zzetta G. Bruno.</t>
  </si>
  <si>
    <t>Z9830D7F75</t>
  </si>
  <si>
    <t>Protezione Civile</t>
  </si>
  <si>
    <t>FORMAT S.R.L.
P.I 02756750788</t>
  </si>
  <si>
    <t>Impegno di spesa ed affidamento fornitura cartelli e pannelli “Centro Vaccinazioni”.</t>
  </si>
  <si>
    <t>ZF530D8DBD</t>
  </si>
  <si>
    <t>Impegno di spesa ed affidamento lavori di manutenzione ordinaria degli impianti elettrici presso immobili comunali.</t>
  </si>
  <si>
    <t xml:space="preserve">Z681923386
Z592821324 </t>
  </si>
  <si>
    <t>Ing. Turano
Ing. Dodaro</t>
  </si>
  <si>
    <t xml:space="preserve">Interventi di Ampliamento in zona sud-ovest costruzione loculi - Intervento di completamento”. Liquidazione tecnici incaricati. </t>
  </si>
  <si>
    <t>ZF030DFA34</t>
  </si>
  <si>
    <t xml:space="preserve">Impegno di spesa ed affidamento lavori di riparazione tratti di  rete idrica e acque bianche </t>
  </si>
  <si>
    <t>Z3030E5D72</t>
  </si>
  <si>
    <t xml:space="preserve">Bruzia Disinfestazioni s.r.l.s. da Rende
P.I. 03378320786 </t>
  </si>
  <si>
    <t xml:space="preserve">Impegno di spesa ed affidamento disinfezione straordinaria contro covid presso “Centro Vaccinazioni”,  Chiesa di San Pietro, sita in via Madonna del Rosario a Mendicino </t>
  </si>
  <si>
    <t>Z5030ED1EC</t>
  </si>
  <si>
    <t xml:space="preserve">Integrazione impegno di spesa della determina n 27/2021 per ulteriori  cartelli e pannelli per la campagna vaccinazioni </t>
  </si>
  <si>
    <t>Liquidazione fattura 13/PA del 03.03.2021 per intervento autospurgo  sulla rete fognante comunale. Ditta Adolfo Fortino di Adelina Fortino &amp; C. da Cosenza. (giusto impegno det. 22/2021).</t>
  </si>
  <si>
    <t xml:space="preserve">Z27311791F </t>
  </si>
  <si>
    <t xml:space="preserve">Impegno di spesa ed affidamento lavori di riparazione e realizzazione tratti di rete fognaria. </t>
  </si>
  <si>
    <t>Liquidazione fattura n.1_21 dell’8.03.2021 per fornitura cartelli e pannelli per il “Centro Vaccinazioni”. Ditta FORMAT S.r.l. da Cosenza – P.I. 02756750788.</t>
  </si>
  <si>
    <t>Liquidazione fattura n.2_21 dell’11.03.2021 per integrazione impegno di spesa determina n. 27/2021 per ulteriori cartelli e pannelli per la campagna vaccinazioni. Ditta FORMAT S.r.l. da Cosenza – P.I. 02756750788.</t>
  </si>
  <si>
    <t>Liquidazione anticipazione ditta appaltatrice dei lavori di “Ampliamento Cimitero Comunale: blocco C1 – C2”.</t>
  </si>
  <si>
    <t>Z433129238</t>
  </si>
  <si>
    <t>Determina a contrarre per l'affidamento di interventi di manutenzione straordinaria sull’impianto di pubblica illuminazione, in varie zone del territorio comunale, nell’ambito della convenzione CONSIP "Servizio Luce 3-Lotto 7: Basilicata, Calabria, Puglia"</t>
  </si>
  <si>
    <t>Liquidazione alla ditta S.V.s.r.l della fattura n. 2-02 del 15.03.2021 per la fornitura di una pedana di bitume, (Det. impegno n. 21/2021).</t>
  </si>
  <si>
    <t>Liquidazione fatture n 3-02 del 25.03.2021 a saldo per la fornitura di materiale edile vario di consumo per lavori. Ditta S.V.s.r.l., (giusta det. Impegno n. 18/2021</t>
  </si>
  <si>
    <t>Z37312C2F3</t>
  </si>
  <si>
    <t>Liquidazione fattura n. FE/2021/0026 alla ditta Fata Roberto per lavori di riparazione rete acque bianche via Degli Enotri e P.zzetta G. Bruno. (Imp. Det. n 26/2021)</t>
  </si>
  <si>
    <t>ZB82EC565C</t>
  </si>
  <si>
    <t>Liquidazione fattura n. 2040/200032255 alla società MyO S.p.a per rinnovo abbonamento FORMULApiù EDK. (Imp. Det. n 142/2020)</t>
  </si>
  <si>
    <t>Impegno di spesa ed affidamento lavori per la fornitura e messa in opera di una porta filtro presso l'ex Caserma Forestale sita in via Basso La Motta di questo Comune, oggi sede del Polo Sanitario Serre Cosentine.</t>
  </si>
  <si>
    <t>Approvazione perizia di variante tecnica e suppletiva lavori di “Adeguamento sismico sede COC ex scuola Coppola Mendicino”.</t>
  </si>
  <si>
    <t>Liquidazione fattura n. 9/001 del 26/03/2021 ditta Reda Gianluca da Mendicino per lavori di riparazione tratti di rete idrica e acque bianche, giusto impegno Determinazione n. 30/2021.</t>
  </si>
  <si>
    <t>Z5A313C85D</t>
  </si>
  <si>
    <t>Arch. Cristina Talesa
P.I. 03175040785</t>
  </si>
  <si>
    <t xml:space="preserve">Affidamento dell’incarico di supporto al rup e supporto alla verifica e validazione del progetto esecutivo nell’ambito dell’intervento dei lavori di “Adeguamento sismico e messa a norma degli impianti "Scuola Centro – via Roma" - Determina a contrarre </t>
  </si>
  <si>
    <t>Z15313C283</t>
  </si>
  <si>
    <t>Geol. Bruno Gaspare
P.I. 02641160789</t>
  </si>
  <si>
    <t xml:space="preserve">Affidamento dell’incarico professionale per la redazione dello studio geologico nell’ambito dell’intervento dei lavori di “Adeguamento sismico e messa a norma degli impianti "Scuola Centro – via Roma"  
Determina a contrarre </t>
  </si>
  <si>
    <t>Determina a Contrarre</t>
  </si>
  <si>
    <t>“RIPRISTINO AMBIENTALE DELLA DISCARICA SITA IN LOC. CROCI COPERTA DI MENDICINO” - DETERMINAZIONE A CONTRARRE</t>
  </si>
  <si>
    <t>Z4631558E3</t>
  </si>
  <si>
    <t>Determina a contrarre per l'affidamento di interventi di manutenzione straordinaria sull’impianto di pubblica illuminazione, in Corrado Alvaro del territorio comunale, nell’ambito della convenzione CONSIP "Servizio Luce 3-Lotto 7: Basilicata, Calabria, Puglia"</t>
  </si>
  <si>
    <t xml:space="preserve">74983802ED </t>
  </si>
  <si>
    <r>
      <rPr>
        <sz val="12"/>
        <rFont val="Times New Roman"/>
        <family val="1"/>
      </rPr>
      <t xml:space="preserve">BAFFA FRANCESCO
</t>
    </r>
    <r>
      <rPr>
        <sz val="10"/>
        <rFont val="Times New Roman"/>
        <family val="1"/>
      </rPr>
      <t>C.F. BFFFNC66S21I309M
+ ALTRI</t>
    </r>
  </si>
  <si>
    <t xml:space="preserve">Lavori di “Razionalizzazione ed ottimizzazione delle fonti di approvvigionamento idrico e relativo efficientamento delle reti di distribuzione dei centri abitati”.
Approvazione III SAL - SAL finale e CRE. Liquidazione competenze tecniche.
</t>
  </si>
  <si>
    <t>Z19316A4E7</t>
  </si>
  <si>
    <t>Impegno di spesa acquisto di apposita segnaletica per centro vaccinale "San Pietro - Mendicino".</t>
  </si>
  <si>
    <t>AUTORIZZAZIONE AL SUBAPPALTO lavori di “Adeguamento Sismico sede COC ex scuola Coppola Mendicino”.</t>
  </si>
  <si>
    <t>Liquidazione fattura n.4_21 del 22.04.2021 per  impegno di spesa determina n. 52/2021 per acquisto  apposita segnaletica per la campagna vaccinazioni per centro vaccinale "San Pietro - Mendicino". Ditta FORMAT S.r.l. da Cosenza – P.I. 02756750788.</t>
  </si>
  <si>
    <t>Impegno di spesa convenzione con l’associazione Agorà per emergenza sanitaria.</t>
  </si>
  <si>
    <t xml:space="preserve">Impegno di spesa ed affidamento lavori di manutenzione straordinaria per la messa in sicurezza del tratto di strada interessato da smottamento al km 1.100 di Via Europa. </t>
  </si>
  <si>
    <t>Z1B2E1D9AE</t>
  </si>
  <si>
    <t>EUREMA SRLS
P.I. 05623520870</t>
  </si>
  <si>
    <t xml:space="preserve">Liquidazione fattura n. FPA5812020 ditta Eurema srls per pubblicazione bando di gara lavori di lavori adeguamento sismico scuola elementare e materna via Papa Giovanni XXIII </t>
  </si>
  <si>
    <t xml:space="preserve">ZA02DA76E8 </t>
  </si>
  <si>
    <t>Liquidazione fattura 44/PA del 14.07.2020 per interventi di autospurgo sulla rete fognante comunale. Ditta A.A.A.A. AUTOSPURGO ADOLFO FORTINO S.A.S. DI A. FORTINO &amp; C. da Cosenza. (giusto impegno det. 89/2020)</t>
  </si>
  <si>
    <t>Lavori di manutenzione straordinaria ex strade provinciali e strade comunali. Approvazione Quadro Economico Definitivo e Relazione Acclarante. CUP: G67H17001450006</t>
  </si>
  <si>
    <t>GARA D’APPALTO LAVORI DI “RIPRISTINO AMBIENTALE DELLA DISCARICA SITA IN LOC. CROCI COPERTA DI MENDICINO” – PROROGA TERMINI PRESENTAZIONE OFFERTE</t>
  </si>
  <si>
    <t>ZDA31BF4DE</t>
  </si>
  <si>
    <t>Determina a contrarre per l'affidamento di interventi di manutenzione straordinaria sull’impianto di pubblica illuminazione, in via E. Fermi del territorio comunale, nell’ambito della convenzione CONSIP "Servizio Luce 3-Lotto 7: Basilicata, Calabria, Puglia"</t>
  </si>
  <si>
    <t xml:space="preserve">Z5E31B59DE </t>
  </si>
  <si>
    <t>E-Distribuzione
P.I. 05779711000</t>
  </si>
  <si>
    <t>Impegno di spesa ed affidamento del servizio, ad E-Distribuzione, di disalimentazione linee elettriche in media tensione su via Della Concordia per esecuzione lavori di ripristino rete fognaria.</t>
  </si>
  <si>
    <t>ZEB31BF587</t>
  </si>
  <si>
    <t>Nuova Demar S.r.l.
P.I. 02551640788</t>
  </si>
  <si>
    <t>Impegno di spesa lavori di manutenzione ordinaria consistenti in rappezzi di bitume da effettuare sulle strade comunali.</t>
  </si>
  <si>
    <t>Z5731C0B68</t>
  </si>
  <si>
    <t>Impegno di spesa lavori di ripristino rete fognaria in via Della Concordia.</t>
  </si>
  <si>
    <t>Provincia di Cosenza</t>
  </si>
  <si>
    <t xml:space="preserve">POR CALABRIA FESR- FSE 2014-2020 - DGR N. 296 DEL 28/07/2016 PIANO DI AZIONE “INTERVENTI PER IL MIGLIORAMENTO DEL SERVIZIO DI RACCOLTA DIFFERENZIATA IN CALABRIA - PROGETTO DI REALIZZAZIONE DEL NUOVO CENTRO PER LA RACCOLTA DIFFERENZIATA – 
IMPEGNO DI SPESA E LIQUIDAZIONE PAGAMENTO SPESE ISTRUTTORIE PER RILASCIO AUTORIZZAZIONE PAESAGGISTICHE REGOLATI DA DELIBERA DI CONSIGLIO N. 40 DEL 24.07.2006.
</t>
  </si>
  <si>
    <t>ZD531C9938</t>
  </si>
  <si>
    <t>Impegno di spesa ed affidamento lavori di riparazione rete fognaria in località Acquafredda.</t>
  </si>
  <si>
    <t xml:space="preserve">“Lavori di demolizione e ricostruzione per il miglioramento sismico -energetico della scuola elementare Tivolille - Via San Paolo”.  Affidamento lavori di variante. Deliberazione Giunta Comunale n. 40 del 18.05.2020. </t>
  </si>
  <si>
    <t>Dott. Federico
Ing. Filippelli
Arch. Talesa</t>
  </si>
  <si>
    <t>“RIPRISTINO AMBIENTALE DELLA DISCARICA SITA IN LOC. CROCI COPERTA DI MENDICINO” - APPROVAZIONE E LIQUIDAZIONE INDAGINI GEOLOGICHE INTEGRATIVE E COMPETENZE TECNICHE</t>
  </si>
  <si>
    <t>Determina a contrarre</t>
  </si>
  <si>
    <t>Determina a contrarre per la procedura relativa all'affidamento dei servizi tecnici di: progettazione esecutiva, rilievi, coordinamento della sicurezza in fase di progettazione e di esecuzione, direzione lavori e contabilita' per l’“Intervento per la sistemazione del versante nel territorio del Comune di Mendicino  - localita' Acheruntia – completamento”</t>
  </si>
  <si>
    <t>Perrone Antonio
C.F. PRRNTN84P07B774P 
 P.I. 02584870782</t>
  </si>
  <si>
    <t>Approvazione I SAL Lavori di “Ampliamento Cimitero Comunale: blocco C1 – C2”.</t>
  </si>
  <si>
    <t xml:space="preserve">ZE22E3BFB4 </t>
  </si>
  <si>
    <t>Liquidazione alla ditta EDILCARBONE SRLS. da Mendicino, P.I.03525230789 della fattura n. 3 del 11.03.2021 per lavori di ripristino tratti di rete fognaria e canali di scolo sul territorio comunale. (Impegno n. 116/2020)</t>
  </si>
  <si>
    <t>ZAE30761B2</t>
  </si>
  <si>
    <t>Liquidazione fattura n. 1/21 del 22.02.2021 per lavori di revisione lattoneria perimetrale tetto dell'ex edificio sede COM, oggi sede scolastica, (giusta det. Impegno n. 14/2021).</t>
  </si>
  <si>
    <t>Z8624B3454</t>
  </si>
  <si>
    <t>Termoimpianti di Mandarino Ivan 
P.I. 2324380787
C.F. MNDVNI73A16D086V</t>
  </si>
  <si>
    <t>Liquidazione fattura26-18 del 06.09.2028 per la fornitura per noleggio bagni chimici in occasione della manifestazione denominata “Radicamenti - Festa della Seta 2018”. Ditta Termoimpianti di Mandarino Ivan con sede in Cerisano (CS) alla via San Pietro, (giusta det. Impegno n. 120/2018).</t>
  </si>
  <si>
    <t>Liquidazione fattura n FE/2021/0041 del 28.05.2021, alla ditta Fata Roberto per lavori di riparazione rete fognaria in località Acquafredda, (giusto impegno det. 66/2021).</t>
  </si>
  <si>
    <t>Liquidazione fatture: n. 4-02 del 30.04.2021 quale I° acconto e n. 5-02 del 25.05.2021 quale saldo per la fornitura di materiale edile vario di consumo per lavori. Ditta S.V. S.r.l. P.I. 01857390783, (Det. Impegno n. 41/2021).</t>
  </si>
  <si>
    <t>ZC931E91DE</t>
  </si>
  <si>
    <t>Z2F31EC67C</t>
  </si>
  <si>
    <t>L.G. Service S.R.L.S.
P.I. 03565560780</t>
  </si>
  <si>
    <t xml:space="preserve">Impegno di spesa ed affidamento lavori di sostituzione tapparelle coibendate alla scuola Centro Via Roma. </t>
  </si>
  <si>
    <t>ZE531EDB1B</t>
  </si>
  <si>
    <t>Determina a contrarre per l'affidamento di interventi di manutenzione straordinaria sull’impianto di pubblica illuminazione, del tratto di impianto in via Martirano del territorio comunale, nell’ambito della convenzione CONSIP "Servizio Luce 3-Lotto 7: Basilicata, Calabria, Puglia"</t>
  </si>
  <si>
    <t>“Lavori di messa in sicurezza di alcuni tratti di viabilità comunale” - Affidamento lavori di variante tecnica e suppletiva di cui alla Deliberazione Giunta Comunale n.  49 del 03.06.2021.</t>
  </si>
  <si>
    <t>869743673C</t>
  </si>
  <si>
    <t>ing. Manuel Micieli
RTP</t>
  </si>
  <si>
    <t xml:space="preserve">AFFIDAMENTO INCARICO PROFESSIONALE PER IL SERVIZIO TECNICO RELATIVO ALLA PROGETTAZIONE ESECUTIVA, ALLA DIREZIONE DEI LAVORI E AL COORDINAMENTO DELLA SICUREZZA NELL’AMBITO DELL’INTERVENTO DEI LAVORI DI “ADEGUAMENTO SISMICO E MESSA A NORMA DEGLI IMPIANTI "SCUOLA CENTRO – VIA ROMA" - </t>
  </si>
  <si>
    <t xml:space="preserve">8776025CEC </t>
  </si>
  <si>
    <t>Nomina Commissione</t>
  </si>
  <si>
    <t>Affidamento dei servizi tecnici di: progettazione esecutiva, rilievi, coordinamento della sicurezza in fase di progettazione e di esecuzione, direzione lavori e contabilità per l’“Intervento per la sistemazione del versante nel territorio del Comune di Mendicino  - localita' Acheruntia”. Nomina commissione di gara</t>
  </si>
  <si>
    <t>Z352D1CAB8</t>
  </si>
  <si>
    <t xml:space="preserve">Approvazione Stato Finale e Certificato di Regolare Esecuzione. Lavori di manutenzione straordinaria tratto di strada Acheruntia – Centro Raccolta Rifiuti. </t>
  </si>
  <si>
    <t>ZE4323173C</t>
  </si>
  <si>
    <t>SERVICE-CRI
  di Lucio Reda 
C.F. RDELCU99D08D086J</t>
  </si>
  <si>
    <t>Impegno di spesa ed affidamento lavori di manutenzione straordinaria presso il Teatro Comunale sito in Via O. Greco.</t>
  </si>
  <si>
    <t xml:space="preserve">Approvazione Perizia di Variante tecnica ed affidamento “Lavori di adeguamento sismico Scuola Materna Pasquali”. </t>
  </si>
  <si>
    <t>ZE332449DA</t>
  </si>
  <si>
    <t>GRIMALDI COSTRUZIONI C.F. GRMSRG69S30D086T
P.I. 02519770784</t>
  </si>
  <si>
    <t>Impegno di spesa ed affidamento lavori di messa in sicurezza cornicione presso l’Edificio Scolastico Centro.</t>
  </si>
  <si>
    <t>Liquidazione fattura n 8/FE del 07/06/2021, alla ditta MILLENNIUM COSTRUZIONI SRLS da Mendicino, per lavori di riparazione e realizzazione tratti di rete fognaria (giusto impegno det. 34/2021).</t>
  </si>
  <si>
    <t xml:space="preserve">Z5731C0B68 </t>
  </si>
  <si>
    <t>Liquidazione fattura n 12/001 del 17/06/2021, alla ditta Reda Gianluca da Mendicino, per lavori di lavori di ripristino rete fognaria in via Della Concordia (giusto impegno det. 64/2021).</t>
  </si>
  <si>
    <t>ZA72988424</t>
  </si>
  <si>
    <t>Liquidazione fattura 22-19 del 06.09.2019 per noleggio bagni chimici in occasione della manifestazione denominata “Radicamenti - Festa della Seta 2019”. Ditta Termoimpianti di Mandarino Ivan con sede in Cerisano (CS) alla via San Pietro, (giusta det. Impegno n. 156/2019).</t>
  </si>
  <si>
    <t xml:space="preserve">Z522ED204C </t>
  </si>
  <si>
    <t>Liquidazione fattura 1/PA del 12.01.2021 per interventi di autospurgo sulla rete fognante comunale. Ditta A.A.A.A. AUTOSPURGO ADOLFO FORTINO S.A.S. DI A. FORTINO &amp; C. da Cosenza. (giusto impegno det. 145/2020)</t>
  </si>
  <si>
    <t>Z09320126D</t>
  </si>
  <si>
    <t>Impegno di spesa ed affidamento lavori di fornitura e sostituzione lampade per illuminazione esterna del Parco Fluviale e della Filanda.</t>
  </si>
  <si>
    <t>Z8B3262145</t>
  </si>
  <si>
    <t xml:space="preserve">Impegno di spesa per acquisto n° 2 pedane di conglomerato bituminoso a freddo stoccabile in sacchi da 25Kg. </t>
  </si>
  <si>
    <t xml:space="preserve">ZD8326A3D6 </t>
  </si>
  <si>
    <t>Impegno di spesa per fornitura e messa in opera conglomerato bituminoso sulle strade comunali.</t>
  </si>
  <si>
    <t>ZED2E72080</t>
  </si>
  <si>
    <t>Liquidazione fattura n 21/PA del 16.11.2020, alla ditta Nuova Demar   per lavori di lavori di manutenzione ordinaria strada comunale in loc. Rizzuto, (giusto impegno det. 128/2020).</t>
  </si>
  <si>
    <t>Z44327E5BD</t>
  </si>
  <si>
    <t>Affidamento lavori di taglio erba strade extraurbane comunali con mezzo meccanico fornito di trincia, completo di allontanamento dai cigli stradali del materiale erboso di risulta a mezzo soffiatori e conferimento presso isola ecologica comunale.</t>
  </si>
  <si>
    <t>8344205FC8</t>
  </si>
  <si>
    <t xml:space="preserve">Affidamento lavori di Perizia di Variante Tecnica e Suppletiva lavori di “Efficientamento del sistema idrico di distribuzione ". </t>
  </si>
  <si>
    <t>ZD62E9AA3C</t>
  </si>
  <si>
    <t>Liquidazione fattura n. 14 del 15.10.2020 per lavori relativi all’impianto elettrico presso impianti comunali, (giusta det. Impegno n. 134/2020).</t>
  </si>
  <si>
    <t>Liquidazione fattura n. 8 del 04.04.2021 per lavori di manutenzione ordinaria degli impianti elettrici presso immobili comunali, (giusta det. Impegno n. 28/2021).</t>
  </si>
  <si>
    <t xml:space="preserve">Z5D3273B03 </t>
  </si>
  <si>
    <t>Impegno di spesa per lavori di manutenzione della sede stradale Rizzuto - Croci Coperta</t>
  </si>
  <si>
    <t xml:space="preserve">8557590AA9 </t>
  </si>
  <si>
    <t>Approvazione perizia di variante Lavori di “Ampliamento Cimitero Comunale: blocco C1 – C2”.</t>
  </si>
  <si>
    <t>ZE531ED925</t>
  </si>
  <si>
    <t>Impegno di spesa ed affidamento lavori di revisione canali di gronda c/o edificio scolastico via san Paolo plesso "B".</t>
  </si>
  <si>
    <t>Z6E2E225FA</t>
  </si>
  <si>
    <t xml:space="preserve">Geom. Simone Carolei
C.F. CRLSMN88C30D086I </t>
  </si>
  <si>
    <t xml:space="preserve">Liquidazione fattura n.1/FE del 29/03/2021 al Geom. Carolei Simone per rilievo tecnico del tratto della strada comunale via Montessori. </t>
  </si>
  <si>
    <t>Liquidazione rimborso parziale spese del 50% all’Associazione Agorà per emergenza sanitaria.</t>
  </si>
  <si>
    <t>RTP Ing. Romeo-arch. Stammena-ing Grandinetti</t>
  </si>
  <si>
    <t>Affidamento dei servizi tecnici di: progettazione esecutiva, rilievi, coordinamento della sicurezza in fase di progettazione e di esecuzione, direzione lavori e contabilità per l’”Intervento per la sistemazione del versante nel territorio del Comune di Mendicino – località Acheruntia”</t>
  </si>
  <si>
    <t>Liquidazione fatture: n. 6/02 del 30.06.2021 quale I° acconto per la fornitura di materiale edile vario di consumo per lavori. Ditta S.V. S.r.l. P.I. 01857390783, (Det. Impegno n. 76/2021).</t>
  </si>
  <si>
    <t>Liquidazione fattura n. 7/02 del 15.07.2021 per l’acquisto n° 2 pedane di conglomerato bituminoso a freddo stoccabile in sacchi da 25 Kg. Ditta S.V. S.r.l. P.I. 01857390783, (Det. Impegno n. 91/2021).</t>
  </si>
  <si>
    <t>Z5D3273B03</t>
  </si>
  <si>
    <t>Liquidazione fattura n. FE/2021/0058 del 29.07.2021, alla ditta Fata Roberto per lavori di lavori di manutenzione della sede stradale Rizzuto - Croci Coperta, (giusto impegno det. 98/2021).</t>
  </si>
  <si>
    <t>ZB432BB032</t>
  </si>
  <si>
    <t>Laboratorio Tecnologico Calabrese S.R.L.
P.I. 02495460780</t>
  </si>
  <si>
    <t>Adeguamento sismico con inserimento isolatori - Caserma dei Carabinieri del Comune di Mendicino. Impegno di spesa per indagini strutturali integrative.</t>
  </si>
  <si>
    <t xml:space="preserve">Liquidazione anticipazione ditta, liquidazione indagini e tecnici incaricati, lavori di “Adeguamento sismico con inserimento isolatori - Caserma dei Carabinieri di Mendicino”. </t>
  </si>
  <si>
    <t>Z5632C7377</t>
  </si>
  <si>
    <t>Impegno di spesa ed affidamento lavori di riparazione tratto di rete fognaria in via Chiati di Mendicino.</t>
  </si>
  <si>
    <t>Liquidazione fattura n. FPA 8/21 dell’11/08/2021 per lavori di manutenzione straordinaria presso il Teatro Comunale sito in Via O. Greco, (giusta det. Impegno n. 83/2021).</t>
  </si>
  <si>
    <t>ZD6328730F</t>
  </si>
  <si>
    <t xml:space="preserve">Autorizzazione ed impegno di spesa per intervento urgente a mezzo autospurgo sulle reti di scarico comunali. Ditta A.A.A.A. Autospurgo Adolfo Fortino S.r.l. - P.I. 02109800785 da Cosenza. </t>
  </si>
  <si>
    <t>Z7B32D437E</t>
  </si>
  <si>
    <t xml:space="preserve">ing. Emmanuel Sicoli
C.F. SCLMNL75P22Z110Q               </t>
  </si>
  <si>
    <t xml:space="preserve">Affidamento incarico professionale per la redazione della relazione specialistica ai fini dell’ottenimento della certificazione di sostenibilità di cui al Protocollo Itaca, nell’ambito dell’intervento dei lavori di “Adeguamento sismico e messa a norma degli impianti "Scuola Centro – via Roma"  </t>
  </si>
  <si>
    <t>Z5F32D4BA2</t>
  </si>
  <si>
    <t>IISBE Italia</t>
  </si>
  <si>
    <t xml:space="preserve">Affidamento servizio per l’attuazione del processo di valutazione e la certificazione di sostenibilità energetica e ambientale (Protocollo Itaca) nell’ambito dell’intervento dei lavori di “Adeguamento sismico e messa a norma degli impianti "Scuola Centro – via Roma"  </t>
  </si>
  <si>
    <t>Liquidazione fattura n. 000036/2021 del 17/07/2021 per lavori di sostituzione tapparelle coibentate alla scuola Centro Via Roma, (giusta det. Impegno n. 77/2021).</t>
  </si>
  <si>
    <t>6082903A58</t>
  </si>
  <si>
    <t>KRATOS S.C.A.R..L. 
P.I. 14034831009</t>
  </si>
  <si>
    <t>Liquidazione Ditta KRATOS S.C.A.R..L. da Roma per il servizio di trattamento delle acque reflue urbane. Periodo dal 01/07/2020 al 31/12/2020.</t>
  </si>
  <si>
    <t>Z2F32E6CAE</t>
  </si>
  <si>
    <t>Geol. Franco Di Biase
P.I. 01767540782</t>
  </si>
  <si>
    <t>Affidamento incarico professionale per l’espletamento dei servizi: studio geologico - geomorfologico e di pericolosità sismica direzione lavori geologici e redazione piano delle indagini per “Intervento per la sistemazione del versante nel territorio del Comune di Mendicino – località Acheruntia”</t>
  </si>
  <si>
    <t>Liquidazione fattura n°232/FE del 25.08.2021 alla ditta SIMAR LIFT SAS di Isabella Angotti e C. per Manutenzione ascensore edificio scolastico di via Roma. (Giusta det impegno n 139/2020).</t>
  </si>
  <si>
    <t>Liquidazione fattura n°233/FE del 25.08.2021 alla ditta SIMAR LIFT SAS di Isabella Angotti e C. per Manutenzione ascensore ex sede COM Mendicino. (Giusta det impegno n 140/2020).</t>
  </si>
  <si>
    <t xml:space="preserve">Lavori di messa in sicurezza di alcuni tratti di viabilità comunale. Approvazione stato finale </t>
  </si>
  <si>
    <t>Arch. Pontoriero</t>
  </si>
  <si>
    <t xml:space="preserve">Affidamento incarico di Direzione dei Lavori e C.S.E. per l’intervento di "Manutenzione straordinaria e messa in sicurezza strade comunali". </t>
  </si>
  <si>
    <t xml:space="preserve">Giuseppe Mansueto &amp; C Snc 
P.I. 01084730785 </t>
  </si>
  <si>
    <t>LAVORI DI “RIPRISTINO AMBIENTALE DELLA DISCARICA SITA IN LOC. CROCI COPERTA DI MENDICINO” - PRESA D'ATTO RISULTANZE DI GARA, RIMODULAZIONE QUADRO ECONOMICO ED AGGIUDICAZIONE DEFINITIVA</t>
  </si>
  <si>
    <t>Z71330B338</t>
  </si>
  <si>
    <t>Impegno di spesa ed affidamento servizio per derattizzazione Istituti scolastici.</t>
  </si>
  <si>
    <t xml:space="preserve">“Adeguamento Sismico sede COC ex scuola Coppola Mendicino”.
Approvazione I°SAL
</t>
  </si>
  <si>
    <t>Z3F330FC06</t>
  </si>
  <si>
    <t>Determina a contrarre per l'affidamento di interventi di manutenzione straordinaria sull’impianto di pubblica illuminazione, del tratto di impianto in via Dei Bretti del territorio comunale, nell’ambito della convenzione CONSIP "Servizio Luce 3-Lotto 7: Basilicata, Calabria, Puglia"</t>
  </si>
  <si>
    <t xml:space="preserve">Impegno di spesa ed affidamento lavori di sostituzione tapparelle in alluminio coibentato alla scuola Centro Via Roma. </t>
  </si>
  <si>
    <t xml:space="preserve">Approvazione Perizia di variante tecnica ed affidamento lavori. Lavori di Ristrutturazione, miglioramento e messa in sicurezza della rete viaria agro-silvo-pastorale in località Terredonniche. 
</t>
  </si>
  <si>
    <t>Determina a contrarre per l'affidamento di interventi di manutenzione straordinaria sull’impianto di pubblica illuminazione, ad integrazione dell’impegno autorizzato con determinazione n 38/2021 del 26.03.2021, in varie zone del territorio comunale, nell’ambito della convenzione CONSIP "Servizio Luce 3-Lotto 7: Basilicata, Calabria, Puglia"</t>
  </si>
  <si>
    <t>Impegno di spesa ed affidamento lavori di ripristino parte del manto di copertura della scuola elementare centro di via Roma.</t>
  </si>
  <si>
    <t xml:space="preserve">Affidamento diretto ai sensi dell’art. 1 comma 2 lett a) della Legge di conversione n. 120/2020 modificato dall’art. 51 comma 1 lett. a sub. 2.1. del D.L. 77/2021). Lavori di "Manutenzione straordinaria e messa in sicurezza strade comunali anno 2021". </t>
  </si>
  <si>
    <t>Liquidazione fattura n. 19 del 26.07.2021 per lavori di fornitura e sostituzione lampade per illuminazione esterna del Parco Fluviale e della Filanda (giusta det. Impegno n. 90/2021).</t>
  </si>
  <si>
    <t xml:space="preserve">Affidamento diretto lavori di “Realizzazione di un’area fitness/parco giochi inclusivo all’aperto” - DPCM 17 luglio 2020 - Investimenti in infrastrutture sociali – anno 2021. </t>
  </si>
  <si>
    <t>ZBA2618AB6</t>
  </si>
  <si>
    <t xml:space="preserve">Liquidazione fattura n 112_19 del 27.11.2019 all’Associazione iiSBE ITALIA, quale seconda rata per l’ottenimento della certificazione di sostenibilità ambiente Protocollo ITACA ristrutturazione scuola dell’infanzia e primaria ubicata in Via Papa Giovanni XXIII contrada Rosario. </t>
  </si>
  <si>
    <t>Liquidazione fatture: n. 8/02 del 31.07.2021 quale II° acconto per la fornitura di materiale edile vario di consumo per lavori. Ditta S.V. S.r.l. P.I. 01857390783, (Det. Impegno n. 76/2021).</t>
  </si>
  <si>
    <t>Liquidazione fattura n. 21/PA del 20.07.2021, ditta Nuova Demar per lavori di manutenzione ordinaria per rappezzi pavimentazione stradale (giusto impegno det. 63/2021).</t>
  </si>
  <si>
    <t>Liquidazione fattura n. 22/PA del 20.07.2021, alla ditta Nuova Demar per lavori di fornitura e messa in opera conglomerato bituminoso sulle strade comunali. (giusto impegno det. 92 /2021).</t>
  </si>
  <si>
    <t>Liquidazione fattura n. FE/2021/0002/PA del 19/07/2021, alla ditta Grimaldi Sergio per lavori di messa in sicurezza cornicione presso l’Edificio Scolastico Centro (giusto impegno det. 85 /2021).</t>
  </si>
  <si>
    <t>Impegno di spesa ed affidamento lavori di ripristino e convogliamento acque bianche in Via Costantino Mortati.</t>
  </si>
  <si>
    <t>ZBC338F0D0</t>
  </si>
  <si>
    <t>Impegno di spesa ed affidamento lavori di manutenzione ascensore ex sede Com.</t>
  </si>
  <si>
    <t xml:space="preserve">ZBE3392E24 </t>
  </si>
  <si>
    <t>Impegno di spesa ed affidamento lavori di ripristino tratto di rete fognaria in Via San Francesco.</t>
  </si>
  <si>
    <t xml:space="preserve">Affidamento diretto ai sensi dell’art. 1 comma 2 lett a) della Legge di conversione n. 120/2020 modificato dall’art. 51 comma 1 lett. a sub. 2.1. del D.L. 77/2021) "Lavori di messa in sicurezza e adeguamento di spazi e aule di edifici pubblici adibiti ad uso scolastico per l’anno scolastico 2021-2022 – Sostituzione infissi, con modifica del partizionamento in ante, forma e dimensioni e collocazione di vasistas" </t>
  </si>
  <si>
    <t xml:space="preserve"> ZBD33930D0</t>
  </si>
  <si>
    <t>arch. Massimo Pontiero
C.F. PNTMSM72C03D086U</t>
  </si>
  <si>
    <t xml:space="preserve">Affidamento incarico di Direzione dei Lavori e C.S.E. per l’intervento di "Manutenzione straordinaria e messa in sicurezza strade comunali" a seguito delle dimissioni  dell'arch. Rosetta Pontoriero giusto prot. n. 10525 del 15.10.2021. </t>
  </si>
  <si>
    <t>Liquidazione alla ditta EDILCARBONE SRLS. da Mendicino, P.I.03525230789 della fattura n. 25 del 23.09.2021 per lavori di riparazione tratto di rete fognaria in via Chiati di Mendicino. (Impegno n. 109/2021)</t>
  </si>
  <si>
    <t>Liquidazione fatture: n. 9/02 del 30.09.2021 quale saldo per la fornitura di materiale edile vario di consumo per lavori. Ditta S.V. S.r.l. P.I. 01857390783, (Det. Impegno n. 76/2021).</t>
  </si>
  <si>
    <t>“Lavori di demolizione e ricostruzione per il miglioramento sismico -energetico della scuola elementare Tivolille - Via San Paolo”. Approvazione II° SAL e liquidazione servizi tecnici.</t>
  </si>
  <si>
    <t>Determina a contrarre (art. 192 TUEL) Prestito ordinario</t>
  </si>
  <si>
    <t>ing. Romeo
arch. Stammena
ing. Grandinetti</t>
  </si>
  <si>
    <t xml:space="preserve">“INTERVENTO PER LA SISTEMAZIONE DEL VERSANTE NEL TERRITORIO DEL COMUNE DI MENDICINO - LOCALITA' ACHERUNTIA – COMPLETAMENTO” LIQUIDAZIONE ANTICIPAZIONE SERVIZI TECNICI – </t>
  </si>
  <si>
    <t xml:space="preserve">80204393A4 
ZE62434724 </t>
  </si>
  <si>
    <t xml:space="preserve">Lavori di Ristrutturazione, miglioramento e messa in sicurezza della rete viaria agro-silvo-pastorale in località Terredonniche. 
                  Approvazione II° SAL
</t>
  </si>
  <si>
    <t>Liquidazione fattura n 332/FE dell’8.11.2021 alla ditta SIMAR LIFT SAS di Isabella Angotti e C. per la funzionalità e sicurezza dell’ascensore (manutenzione straordinaria) ex sede COM Mendicino. (Giusta det impegno n 139/2021).</t>
  </si>
  <si>
    <t xml:space="preserve">Lavori di “Ampliamento Cimitero Comunale: blocco C1 – C2”. Approvazione STATO FINALE </t>
  </si>
  <si>
    <t>ZC7340A87B</t>
  </si>
  <si>
    <t xml:space="preserve">“INTERVENTO PER LA SISTEMAZIONE DEL VERSANTE NEL TERRITORIO DEL COMUNE DI MENDICINO  - LOCALITA' ACHERUNTIA – COMPLETAMENTO” APPROVAZIONE PIANI DELLE INDAGINI  E DETERMINAZIONE A CONTRARRE PER AFFIDAMENTO  INDAGINI GEOLOGICHE – </t>
  </si>
  <si>
    <t>Z9534493C0</t>
  </si>
  <si>
    <t>Impegno di spesa e affidamento servizio per disinfestazione plessiscolastici</t>
  </si>
  <si>
    <t>Determinazione autorizzazione ed impegno di spesa per straordinario finalizzato alle attività di coordinamento interventi di organizzazione degli eventi natalizi programmati dall'Amministrazione Comunale.</t>
  </si>
  <si>
    <t>Impegno di spesa ed affidamento lavori di manutenzione straordinaria agli impianti degli edifici scolastici.</t>
  </si>
  <si>
    <t>ZBE3392E24</t>
  </si>
  <si>
    <t>Liquidazione fattura n. 34 del 27/10/2021 alla ditta EDILCARBONE SRLS. da Mendicino, P.I.03525230789 per lavori di ripristino I° tratto di rete fognaria in Via San Francesco.(Impegno n. 140/2021)</t>
  </si>
  <si>
    <t>Geoperforazioni s.r.l.  
P.I. 03563600786</t>
  </si>
  <si>
    <t xml:space="preserve">Affidamento diretto ai sensi dell’art. 1 comma 2 lett a) della Legge di conversione n. 120/2020 modificato dall’art. 51 comma 1 lett. a sub. 2.1. del D.L. 77/2021) esecuzione di indagini geognostiche ed esplorazioni del sottosuolo –dell'INTERVENTO PER LA SISTEMAZIONE DEL VERSANTE NEL TERRITORIO DEL COMUNE DI MENDICINO - LOCALITA' ACHERUNTIA – COMPLETAMENTO " </t>
  </si>
  <si>
    <t>Impegno di spesa per ripristino pensilina della fermata autobus in loc. Malaugello.</t>
  </si>
  <si>
    <t>Liquidazione fattura n. 9/FE del 06.12.2021 ditta Millennium per lavori di taglio erba strade extraurbane comunali, giusta determinazione n. 94 del 13.07.2021.</t>
  </si>
  <si>
    <t>Liquidazione fatture: n. 52//PA del 06/09/2021, n 54/PA del 17/09/2021 e n 64/PA dell'11/11/2021 per interventi di autospurgo sulla rete fognante comunale. Ditta A.A.A.A. AUTOSPURGO ADOLFO FORTINO S.A.S. DI A. FORTINO &amp; C. da Cosenza. (giusto impegno det. 111/2021)</t>
  </si>
  <si>
    <t>Impegno di spesa ed affidamento lavori di ripristino del 2° tratto di rete fognaria in Via San Francesco del Comune di Mendicino e fornitura e posa in opera di inerti per chiusura buche stradali.</t>
  </si>
  <si>
    <t>Impegno di spesa ed affidamento lavori di manutenzione impianti elettrici immobili comunali.</t>
  </si>
  <si>
    <t>Analytical S.r.l. con sede in via Brenta, 24 Cosenza P.I.03730260787</t>
  </si>
  <si>
    <t>IMPEGNO DI SPESA ED AFFIDAMENTO SERVIZIO ANALISI DI LABORATORIO CAMPIONI AUTOCONTROLLO ACQUA DESTINATA AL CONSUMO UMANO TERRITORIO COMUNALE. ANNO 2022</t>
  </si>
  <si>
    <t>Impegno di spesa per lavori di manutenzione straordinaria sullarete idrica comunale di distribuzione</t>
  </si>
  <si>
    <t>ZEE349793F</t>
  </si>
  <si>
    <t>Determina a contrarre per l'affidamento di interventi di manutenzione straordinaria sull’impianto di pubblica illuminazione, del tratto di impianto in via C. Levi, Via Deledda, Via Repaci, Via L. Da Vinci del territorio comunale, nell’ambito della convenzione CONSIP "Servizio Luce 3-Lotto 7: Basilicata, Calabria, Puglia"</t>
  </si>
  <si>
    <t xml:space="preserve">Lavori di Ristrutturazione, miglioramento e messa in sicurezza della rete viaria agro-silvo-pastorale in località Terredonniche. 
                  Approvazione SAL FINALE E CERTIFICATO DI REGOLARE ESECUZIONE </t>
  </si>
  <si>
    <t>Approvazione Perizia tecnica e di assestamento lavori
"Adeguamento Sismico sede COC ex scuola Coppola Mendicino”.</t>
  </si>
</sst>
</file>

<file path=xl/styles.xml><?xml version="1.0" encoding="utf-8"?>
<styleSheet xmlns="http://schemas.openxmlformats.org/spreadsheetml/2006/main">
  <numFmts count="9">
    <numFmt numFmtId="164" formatCode="General"/>
    <numFmt numFmtId="165" formatCode="_-&quot;€ &quot;* #,##0.00_-;&quot;-€ &quot;* #,##0.00_-;_-&quot;€ &quot;* \-??_-;_-@_-"/>
    <numFmt numFmtId="166" formatCode="[$-409]m/d/yyyy"/>
    <numFmt numFmtId="167" formatCode="General"/>
    <numFmt numFmtId="168" formatCode="0.00"/>
    <numFmt numFmtId="169" formatCode="&quot;€ &quot;#,##0.00;[RED]&quot;-€ &quot;#,##0.00"/>
    <numFmt numFmtId="170" formatCode="@"/>
    <numFmt numFmtId="171" formatCode="&quot;€ &quot;#,##0;[RED]&quot;-€ &quot;#,##0"/>
    <numFmt numFmtId="172" formatCode="[$-F800]dddd&quot;, &quot;mmmm\ dd&quot;, &quot;yyyy"/>
  </numFmts>
  <fonts count="23">
    <font>
      <sz val="10"/>
      <name val="Arial"/>
      <family val="0"/>
    </font>
    <font>
      <sz val="12"/>
      <name val="Times New Roman"/>
      <family val="1"/>
    </font>
    <font>
      <b/>
      <sz val="11"/>
      <name val="Times New Roman"/>
      <family val="1"/>
    </font>
    <font>
      <b/>
      <sz val="26"/>
      <name val="Times New Roman"/>
      <family val="1"/>
    </font>
    <font>
      <sz val="26"/>
      <name val="Times New Roman"/>
      <family val="1"/>
    </font>
    <font>
      <b/>
      <sz val="12"/>
      <name val="Times New Roman"/>
      <family val="1"/>
    </font>
    <font>
      <b/>
      <sz val="11"/>
      <color indexed="8"/>
      <name val="Times New Roman"/>
      <family val="1"/>
    </font>
    <font>
      <sz val="11"/>
      <name val="Times New Roman"/>
      <family val="1"/>
    </font>
    <font>
      <b/>
      <sz val="11"/>
      <color indexed="8"/>
      <name val="Arial"/>
      <family val="2"/>
    </font>
    <font>
      <sz val="10"/>
      <name val="Garamond"/>
      <family val="1"/>
    </font>
    <font>
      <sz val="12"/>
      <color indexed="10"/>
      <name val="Times New Roman"/>
      <family val="1"/>
    </font>
    <font>
      <sz val="10"/>
      <name val="Times New Roman"/>
      <family val="1"/>
    </font>
    <font>
      <sz val="12"/>
      <color indexed="8"/>
      <name val="Times New Roman"/>
      <family val="1"/>
    </font>
    <font>
      <b/>
      <sz val="9"/>
      <name val="Times New Roman"/>
      <family val="1"/>
    </font>
    <font>
      <b/>
      <sz val="10"/>
      <name val="Times New Roman"/>
      <family val="1"/>
    </font>
    <font>
      <b/>
      <sz val="11"/>
      <color indexed="8"/>
      <name val="Verdana"/>
      <family val="2"/>
    </font>
    <font>
      <sz val="10"/>
      <name val="DejaVu Sans"/>
      <family val="2"/>
    </font>
    <font>
      <sz val="9"/>
      <color indexed="8"/>
      <name val="Tahoma"/>
      <family val="2"/>
    </font>
    <font>
      <sz val="11"/>
      <name val="Garamond"/>
      <family val="1"/>
    </font>
    <font>
      <b/>
      <sz val="18"/>
      <name val="Times New Roman"/>
      <family val="1"/>
    </font>
    <font>
      <sz val="18"/>
      <name val="Times New Roman"/>
      <family val="1"/>
    </font>
    <font>
      <sz val="9"/>
      <name val="Times New Roman"/>
      <family val="1"/>
    </font>
    <font>
      <b/>
      <sz val="8"/>
      <name val="Arial"/>
      <family val="2"/>
    </font>
  </fonts>
  <fills count="5">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Border="0" applyProtection="0">
      <alignment/>
    </xf>
  </cellStyleXfs>
  <cellXfs count="120">
    <xf numFmtId="164" fontId="0" fillId="0" borderId="0" xfId="0" applyAlignment="1">
      <alignment/>
    </xf>
    <xf numFmtId="164" fontId="1" fillId="0" borderId="0" xfId="0" applyNumberFormat="1" applyFont="1" applyAlignment="1" applyProtection="1">
      <alignment/>
      <protection/>
    </xf>
    <xf numFmtId="164" fontId="1" fillId="0" borderId="0" xfId="0" applyNumberFormat="1" applyFont="1" applyAlignment="1" applyProtection="1">
      <alignment horizontal="center"/>
      <protection/>
    </xf>
    <xf numFmtId="164" fontId="2" fillId="0" borderId="0" xfId="0" applyNumberFormat="1" applyFont="1" applyAlignment="1" applyProtection="1">
      <alignment horizontal="center"/>
      <protection/>
    </xf>
    <xf numFmtId="165" fontId="1" fillId="0" borderId="0" xfId="20" applyNumberFormat="1" applyFont="1" applyBorder="1" applyAlignment="1" applyProtection="1">
      <alignment horizontal="justify"/>
      <protection/>
    </xf>
    <xf numFmtId="165" fontId="1" fillId="0" borderId="0" xfId="20" applyNumberFormat="1" applyFont="1" applyBorder="1" applyAlignment="1" applyProtection="1">
      <alignment/>
      <protection/>
    </xf>
    <xf numFmtId="164" fontId="1" fillId="0" borderId="0" xfId="0" applyNumberFormat="1" applyFont="1" applyAlignment="1" applyProtection="1">
      <alignment horizontal="right"/>
      <protection/>
    </xf>
    <xf numFmtId="164" fontId="1" fillId="0" borderId="0" xfId="0" applyNumberFormat="1" applyFont="1" applyAlignment="1" applyProtection="1">
      <alignment horizontal="center" vertical="center" wrapText="1"/>
      <protection/>
    </xf>
    <xf numFmtId="164" fontId="1" fillId="0" borderId="0" xfId="0" applyNumberFormat="1" applyFont="1" applyAlignment="1" applyProtection="1">
      <alignment vertical="center"/>
      <protection/>
    </xf>
    <xf numFmtId="164" fontId="1" fillId="0" borderId="1" xfId="0" applyNumberFormat="1" applyFont="1" applyBorder="1" applyAlignment="1" applyProtection="1">
      <alignment horizontal="center"/>
      <protection/>
    </xf>
    <xf numFmtId="165" fontId="3" fillId="0" borderId="1" xfId="20" applyNumberFormat="1" applyFont="1" applyBorder="1" applyAlignment="1" applyProtection="1">
      <alignment horizontal="center" vertical="center" wrapText="1"/>
      <protection/>
    </xf>
    <xf numFmtId="164" fontId="1" fillId="0" borderId="0" xfId="0" applyNumberFormat="1" applyFont="1" applyAlignment="1" applyProtection="1">
      <alignment horizontal="center" vertical="center"/>
      <protection/>
    </xf>
    <xf numFmtId="164" fontId="5" fillId="2" borderId="1" xfId="0" applyNumberFormat="1"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vertical="center" wrapText="1"/>
      <protection/>
    </xf>
    <xf numFmtId="165" fontId="5" fillId="2" borderId="1" xfId="20" applyNumberFormat="1" applyFont="1" applyFill="1" applyBorder="1" applyAlignment="1" applyProtection="1">
      <alignment horizontal="center" vertical="center" wrapText="1"/>
      <protection/>
    </xf>
    <xf numFmtId="164" fontId="5" fillId="0" borderId="1" xfId="0" applyNumberFormat="1" applyFont="1" applyBorder="1" applyAlignment="1" applyProtection="1">
      <alignment horizontal="center" vertical="center" wrapText="1"/>
      <protection/>
    </xf>
    <xf numFmtId="166" fontId="1" fillId="0" borderId="1" xfId="0" applyNumberFormat="1" applyFont="1" applyBorder="1" applyAlignment="1" applyProtection="1">
      <alignment horizontal="center" vertical="center"/>
      <protection/>
    </xf>
    <xf numFmtId="164" fontId="2" fillId="0" borderId="1" xfId="0" applyNumberFormat="1" applyFont="1" applyBorder="1" applyAlignment="1" applyProtection="1">
      <alignment horizontal="center" vertical="center"/>
      <protection/>
    </xf>
    <xf numFmtId="164" fontId="1" fillId="0" borderId="1" xfId="0" applyNumberFormat="1" applyFont="1" applyBorder="1" applyAlignment="1" applyProtection="1">
      <alignment horizontal="center" vertical="center" wrapText="1"/>
      <protection/>
    </xf>
    <xf numFmtId="164" fontId="1" fillId="0" borderId="1" xfId="0" applyNumberFormat="1" applyFont="1" applyBorder="1" applyAlignment="1" applyProtection="1">
      <alignment horizontal="left" vertical="center" wrapText="1"/>
      <protection/>
    </xf>
    <xf numFmtId="164" fontId="1" fillId="0" borderId="1" xfId="20" applyNumberFormat="1" applyFont="1" applyBorder="1" applyAlignment="1" applyProtection="1">
      <alignment horizontal="justify" vertical="center" wrapText="1"/>
      <protection/>
    </xf>
    <xf numFmtId="165" fontId="1" fillId="0" borderId="1" xfId="20" applyNumberFormat="1" applyFont="1" applyBorder="1" applyAlignment="1" applyProtection="1">
      <alignment horizontal="center" vertical="center"/>
      <protection/>
    </xf>
    <xf numFmtId="164" fontId="5" fillId="0" borderId="1" xfId="0" applyNumberFormat="1" applyFont="1" applyBorder="1" applyAlignment="1" applyProtection="1">
      <alignment horizontal="center" vertical="center"/>
      <protection/>
    </xf>
    <xf numFmtId="164" fontId="6" fillId="0" borderId="1" xfId="0" applyNumberFormat="1" applyFont="1" applyBorder="1" applyAlignment="1" applyProtection="1">
      <alignment horizontal="center" vertical="center"/>
      <protection/>
    </xf>
    <xf numFmtId="164" fontId="1" fillId="0" borderId="1" xfId="0" applyNumberFormat="1" applyFont="1" applyBorder="1" applyAlignment="1" applyProtection="1">
      <alignment horizontal="center" vertical="center"/>
      <protection/>
    </xf>
    <xf numFmtId="164" fontId="1" fillId="0" borderId="1" xfId="20" applyNumberFormat="1" applyFont="1" applyBorder="1" applyAlignment="1" applyProtection="1">
      <alignment horizontal="justify" wrapText="1"/>
      <protection/>
    </xf>
    <xf numFmtId="164" fontId="1" fillId="0" borderId="1" xfId="0" applyNumberFormat="1" applyFont="1" applyBorder="1" applyAlignment="1" applyProtection="1">
      <alignment wrapText="1"/>
      <protection/>
    </xf>
    <xf numFmtId="164" fontId="7" fillId="0" borderId="1" xfId="20" applyNumberFormat="1" applyFont="1" applyBorder="1" applyAlignment="1" applyProtection="1">
      <alignment horizontal="justify" vertical="center" wrapText="1"/>
      <protection/>
    </xf>
    <xf numFmtId="164" fontId="8" fillId="0" borderId="1" xfId="0" applyNumberFormat="1" applyFont="1" applyBorder="1" applyAlignment="1" applyProtection="1">
      <alignment horizontal="center" vertical="center"/>
      <protection/>
    </xf>
    <xf numFmtId="164" fontId="1" fillId="0" borderId="1" xfId="0" applyNumberFormat="1" applyFont="1" applyBorder="1" applyAlignment="1" applyProtection="1">
      <alignment/>
      <protection/>
    </xf>
    <xf numFmtId="164" fontId="9" fillId="0" borderId="1" xfId="0" applyNumberFormat="1" applyFont="1" applyBorder="1" applyAlignment="1" applyProtection="1">
      <alignment vertical="top" wrapText="1"/>
      <protection/>
    </xf>
    <xf numFmtId="164" fontId="7" fillId="0" borderId="1" xfId="20" applyNumberFormat="1" applyFont="1" applyBorder="1" applyAlignment="1" applyProtection="1">
      <alignment horizontal="left" vertical="top" wrapText="1"/>
      <protection/>
    </xf>
    <xf numFmtId="164" fontId="7" fillId="0" borderId="1" xfId="0" applyNumberFormat="1" applyFont="1" applyBorder="1" applyAlignment="1" applyProtection="1">
      <alignment vertical="top" wrapText="1"/>
      <protection/>
    </xf>
    <xf numFmtId="164" fontId="10" fillId="0" borderId="1" xfId="20" applyNumberFormat="1" applyFont="1" applyBorder="1" applyAlignment="1" applyProtection="1">
      <alignment horizontal="justify" vertical="center" wrapText="1"/>
      <protection/>
    </xf>
    <xf numFmtId="165" fontId="1" fillId="0" borderId="1" xfId="20" applyNumberFormat="1" applyFont="1" applyBorder="1" applyAlignment="1" applyProtection="1">
      <alignment horizontal="center" vertical="center" wrapText="1"/>
      <protection/>
    </xf>
    <xf numFmtId="164" fontId="10" fillId="0" borderId="1" xfId="0" applyNumberFormat="1" applyFont="1" applyBorder="1" applyAlignment="1" applyProtection="1">
      <alignment horizontal="center" vertical="center" wrapText="1"/>
      <protection/>
    </xf>
    <xf numFmtId="168" fontId="2" fillId="0" borderId="1" xfId="0" applyNumberFormat="1" applyFont="1" applyBorder="1" applyAlignment="1" applyProtection="1">
      <alignment horizontal="center" vertical="center"/>
      <protection/>
    </xf>
    <xf numFmtId="164" fontId="1" fillId="0" borderId="0" xfId="0" applyNumberFormat="1" applyFont="1" applyAlignment="1" applyProtection="1">
      <alignment wrapText="1"/>
      <protection/>
    </xf>
    <xf numFmtId="164" fontId="11" fillId="0" borderId="1" xfId="20" applyNumberFormat="1" applyFont="1" applyBorder="1" applyAlignment="1" applyProtection="1">
      <alignment horizontal="center" vertical="center" wrapText="1"/>
      <protection/>
    </xf>
    <xf numFmtId="169" fontId="1" fillId="0" borderId="1" xfId="20" applyNumberFormat="1" applyFont="1" applyBorder="1" applyAlignment="1" applyProtection="1">
      <alignment horizontal="center" vertical="center"/>
      <protection/>
    </xf>
    <xf numFmtId="164" fontId="12" fillId="0" borderId="1" xfId="0" applyNumberFormat="1" applyFont="1" applyBorder="1" applyAlignment="1" applyProtection="1">
      <alignment vertical="center" wrapText="1"/>
      <protection/>
    </xf>
    <xf numFmtId="164" fontId="13" fillId="0" borderId="1" xfId="0" applyNumberFormat="1" applyFont="1" applyBorder="1" applyAlignment="1" applyProtection="1">
      <alignment horizontal="center" vertical="center"/>
      <protection/>
    </xf>
    <xf numFmtId="164" fontId="1" fillId="0" borderId="1" xfId="20" applyNumberFormat="1" applyFont="1" applyBorder="1" applyAlignment="1" applyProtection="1">
      <alignment horizontal="left" vertical="center" wrapText="1"/>
      <protection/>
    </xf>
    <xf numFmtId="164" fontId="1" fillId="0" borderId="1" xfId="0" applyNumberFormat="1" applyFont="1" applyBorder="1" applyAlignment="1" applyProtection="1">
      <alignment vertical="center" wrapText="1"/>
      <protection/>
    </xf>
    <xf numFmtId="164" fontId="14" fillId="0" borderId="1" xfId="0" applyNumberFormat="1" applyFont="1" applyBorder="1" applyAlignment="1" applyProtection="1">
      <alignment horizontal="center" vertical="center"/>
      <protection/>
    </xf>
    <xf numFmtId="164" fontId="2" fillId="0" borderId="1" xfId="0" applyNumberFormat="1" applyFont="1" applyBorder="1" applyAlignment="1" applyProtection="1">
      <alignment horizontal="center" vertical="center" wrapText="1"/>
      <protection/>
    </xf>
    <xf numFmtId="164" fontId="7" fillId="0" borderId="1" xfId="0" applyNumberFormat="1" applyFont="1" applyBorder="1" applyAlignment="1" applyProtection="1">
      <alignment wrapText="1"/>
      <protection/>
    </xf>
    <xf numFmtId="164" fontId="1" fillId="0" borderId="1" xfId="0" applyNumberFormat="1" applyFont="1" applyBorder="1" applyAlignment="1" applyProtection="1">
      <alignment vertical="top" wrapText="1"/>
      <protection/>
    </xf>
    <xf numFmtId="164" fontId="1" fillId="0" borderId="1" xfId="20" applyNumberFormat="1" applyFont="1" applyBorder="1" applyAlignment="1" applyProtection="1">
      <alignment horizontal="center" vertical="center" wrapText="1"/>
      <protection/>
    </xf>
    <xf numFmtId="165" fontId="1" fillId="0" borderId="1" xfId="20" applyNumberFormat="1" applyFont="1" applyBorder="1" applyAlignment="1" applyProtection="1">
      <alignment/>
      <protection/>
    </xf>
    <xf numFmtId="169" fontId="1" fillId="0" borderId="1" xfId="0" applyNumberFormat="1" applyFont="1" applyBorder="1" applyAlignment="1" applyProtection="1">
      <alignment horizontal="center" vertical="center" wrapText="1"/>
      <protection/>
    </xf>
    <xf numFmtId="164" fontId="2" fillId="0" borderId="1" xfId="0" applyNumberFormat="1" applyFont="1" applyBorder="1" applyAlignment="1" applyProtection="1">
      <alignment vertical="center"/>
      <protection/>
    </xf>
    <xf numFmtId="165" fontId="1" fillId="0" borderId="1" xfId="20" applyNumberFormat="1" applyFont="1" applyBorder="1" applyAlignment="1" applyProtection="1">
      <alignment horizontal="right" vertical="center"/>
      <protection/>
    </xf>
    <xf numFmtId="166" fontId="2" fillId="0" borderId="1" xfId="0" applyNumberFormat="1" applyFont="1" applyBorder="1" applyAlignment="1" applyProtection="1">
      <alignment horizontal="center" vertical="center"/>
      <protection/>
    </xf>
    <xf numFmtId="164" fontId="1" fillId="0" borderId="1" xfId="0" applyNumberFormat="1" applyFont="1" applyBorder="1" applyAlignment="1" applyProtection="1">
      <alignment horizontal="justify"/>
      <protection/>
    </xf>
    <xf numFmtId="170" fontId="2" fillId="0" borderId="1" xfId="0" applyNumberFormat="1" applyFont="1" applyBorder="1" applyAlignment="1" applyProtection="1">
      <alignment horizontal="center" vertical="center" wrapText="1"/>
      <protection/>
    </xf>
    <xf numFmtId="170" fontId="1" fillId="0" borderId="1" xfId="0" applyNumberFormat="1" applyFont="1" applyBorder="1" applyAlignment="1" applyProtection="1">
      <alignment horizontal="center" vertical="center" wrapText="1"/>
      <protection/>
    </xf>
    <xf numFmtId="170" fontId="1" fillId="0" borderId="1" xfId="20" applyNumberFormat="1" applyFont="1" applyBorder="1" applyAlignment="1" applyProtection="1">
      <alignment horizontal="justify" vertical="center" wrapText="1"/>
      <protection/>
    </xf>
    <xf numFmtId="166" fontId="1" fillId="0" borderId="1" xfId="0" applyNumberFormat="1" applyFont="1" applyBorder="1" applyAlignment="1" applyProtection="1">
      <alignment horizontal="center" vertical="center" wrapText="1"/>
      <protection/>
    </xf>
    <xf numFmtId="165" fontId="1" fillId="0" borderId="1" xfId="20" applyNumberFormat="1" applyFont="1" applyBorder="1" applyAlignment="1" applyProtection="1">
      <alignment horizontal="justify"/>
      <protection/>
    </xf>
    <xf numFmtId="165" fontId="1" fillId="0" borderId="1" xfId="20" applyNumberFormat="1" applyFont="1" applyBorder="1" applyAlignment="1" applyProtection="1">
      <alignment horizontal="left" vertical="center" wrapText="1"/>
      <protection/>
    </xf>
    <xf numFmtId="171" fontId="1" fillId="0" borderId="1" xfId="0" applyNumberFormat="1" applyFont="1" applyBorder="1" applyAlignment="1" applyProtection="1">
      <alignment horizontal="center" vertical="center" wrapText="1"/>
      <protection/>
    </xf>
    <xf numFmtId="164" fontId="1" fillId="0" borderId="1" xfId="20" applyNumberFormat="1" applyFont="1" applyBorder="1" applyAlignment="1" applyProtection="1">
      <alignment horizontal="justify" vertical="center"/>
      <protection/>
    </xf>
    <xf numFmtId="165" fontId="1" fillId="0" borderId="1" xfId="20" applyNumberFormat="1" applyFont="1" applyBorder="1" applyAlignment="1" applyProtection="1">
      <alignment vertical="center"/>
      <protection/>
    </xf>
    <xf numFmtId="169" fontId="1" fillId="0" borderId="1" xfId="0" applyNumberFormat="1" applyFont="1" applyBorder="1" applyAlignment="1" applyProtection="1">
      <alignment horizontal="center" vertical="center"/>
      <protection/>
    </xf>
    <xf numFmtId="169" fontId="1" fillId="0" borderId="1" xfId="20" applyNumberFormat="1" applyFont="1" applyBorder="1" applyAlignment="1" applyProtection="1">
      <alignment horizontal="center" vertical="center" wrapText="1"/>
      <protection/>
    </xf>
    <xf numFmtId="164" fontId="1" fillId="0" borderId="1" xfId="0" applyNumberFormat="1" applyFont="1" applyBorder="1" applyAlignment="1" applyProtection="1">
      <alignment horizontal="justify" vertical="center" wrapText="1"/>
      <protection/>
    </xf>
    <xf numFmtId="164" fontId="2" fillId="0" borderId="1" xfId="0" applyNumberFormat="1" applyFont="1" applyBorder="1" applyAlignment="1" applyProtection="1">
      <alignment horizontal="left" vertical="center"/>
      <protection/>
    </xf>
    <xf numFmtId="164" fontId="6" fillId="0" borderId="1" xfId="0" applyNumberFormat="1" applyFont="1" applyBorder="1" applyAlignment="1" applyProtection="1">
      <alignment vertical="center"/>
      <protection/>
    </xf>
    <xf numFmtId="164" fontId="1" fillId="0" borderId="1" xfId="0" applyNumberFormat="1" applyFont="1" applyBorder="1" applyAlignment="1" applyProtection="1">
      <alignment horizontal="justify" vertical="center"/>
      <protection/>
    </xf>
    <xf numFmtId="164" fontId="1" fillId="0" borderId="1" xfId="0" applyNumberFormat="1" applyFont="1" applyBorder="1" applyAlignment="1" applyProtection="1">
      <alignment vertical="center"/>
      <protection/>
    </xf>
    <xf numFmtId="165" fontId="1" fillId="0" borderId="1" xfId="20" applyNumberFormat="1" applyFont="1" applyBorder="1" applyAlignment="1" applyProtection="1">
      <alignment horizontal="justify" vertical="center"/>
      <protection/>
    </xf>
    <xf numFmtId="169" fontId="1" fillId="0" borderId="1" xfId="20" applyNumberFormat="1" applyFont="1" applyBorder="1" applyAlignment="1" applyProtection="1">
      <alignment horizontal="right" vertical="center"/>
      <protection/>
    </xf>
    <xf numFmtId="166" fontId="1" fillId="0" borderId="1" xfId="0" applyNumberFormat="1" applyFont="1" applyBorder="1" applyAlignment="1" applyProtection="1">
      <alignment vertical="center"/>
      <protection/>
    </xf>
    <xf numFmtId="164" fontId="12" fillId="0" borderId="1" xfId="0" applyNumberFormat="1" applyFont="1" applyBorder="1" applyAlignment="1" applyProtection="1">
      <alignment horizontal="center" vertical="center"/>
      <protection/>
    </xf>
    <xf numFmtId="164" fontId="1" fillId="0" borderId="1" xfId="20" applyNumberFormat="1" applyFont="1" applyBorder="1" applyAlignment="1" applyProtection="1">
      <alignment horizontal="justify" vertical="top" wrapText="1"/>
      <protection/>
    </xf>
    <xf numFmtId="164" fontId="7" fillId="0" borderId="1" xfId="0" applyNumberFormat="1" applyFont="1" applyBorder="1" applyAlignment="1" applyProtection="1">
      <alignment horizontal="center" vertical="center" wrapText="1"/>
      <protection/>
    </xf>
    <xf numFmtId="164" fontId="1" fillId="0" borderId="1" xfId="0" applyNumberFormat="1" applyFont="1" applyBorder="1" applyAlignment="1" applyProtection="1">
      <alignment horizontal="left" vertical="top" wrapText="1"/>
      <protection/>
    </xf>
    <xf numFmtId="164" fontId="1" fillId="0" borderId="1" xfId="0" applyNumberFormat="1" applyFont="1" applyBorder="1" applyAlignment="1" applyProtection="1">
      <alignment horizontal="center" vertical="top" wrapText="1"/>
      <protection/>
    </xf>
    <xf numFmtId="164" fontId="1" fillId="0" borderId="1" xfId="20" applyNumberFormat="1" applyFont="1" applyBorder="1" applyAlignment="1" applyProtection="1">
      <alignment horizontal="left" vertical="top" wrapText="1"/>
      <protection/>
    </xf>
    <xf numFmtId="164" fontId="6" fillId="0" borderId="1" xfId="0" applyNumberFormat="1" applyFont="1" applyBorder="1" applyAlignment="1" applyProtection="1">
      <alignment horizontal="center" vertical="center" wrapText="1"/>
      <protection/>
    </xf>
    <xf numFmtId="164" fontId="5" fillId="3" borderId="1" xfId="0" applyNumberFormat="1" applyFont="1" applyFill="1" applyBorder="1" applyAlignment="1" applyProtection="1">
      <alignment horizontal="center" vertical="center"/>
      <protection/>
    </xf>
    <xf numFmtId="166" fontId="1" fillId="3" borderId="1" xfId="0" applyNumberFormat="1" applyFont="1" applyFill="1" applyBorder="1" applyAlignment="1" applyProtection="1">
      <alignment horizontal="center" vertical="center"/>
      <protection/>
    </xf>
    <xf numFmtId="164" fontId="2" fillId="3" borderId="1" xfId="0" applyNumberFormat="1" applyFont="1" applyFill="1" applyBorder="1" applyAlignment="1" applyProtection="1">
      <alignment horizontal="center" vertical="center"/>
      <protection/>
    </xf>
    <xf numFmtId="164" fontId="1" fillId="3" borderId="1" xfId="0" applyNumberFormat="1" applyFont="1" applyFill="1" applyBorder="1" applyAlignment="1" applyProtection="1">
      <alignment horizontal="center" vertical="center" wrapText="1"/>
      <protection/>
    </xf>
    <xf numFmtId="164" fontId="1" fillId="3" borderId="1" xfId="0" applyNumberFormat="1" applyFont="1" applyFill="1" applyBorder="1" applyAlignment="1" applyProtection="1">
      <alignment horizontal="center" vertical="center"/>
      <protection/>
    </xf>
    <xf numFmtId="164" fontId="1" fillId="3" borderId="1" xfId="20" applyNumberFormat="1" applyFont="1" applyFill="1" applyBorder="1" applyAlignment="1" applyProtection="1">
      <alignment horizontal="justify" vertical="center" wrapText="1"/>
      <protection/>
    </xf>
    <xf numFmtId="164" fontId="1" fillId="3" borderId="1" xfId="20" applyNumberFormat="1" applyFont="1" applyFill="1" applyBorder="1" applyAlignment="1" applyProtection="1">
      <alignment horizontal="justify" vertical="top" wrapText="1"/>
      <protection/>
    </xf>
    <xf numFmtId="165" fontId="1" fillId="3" borderId="1" xfId="20" applyNumberFormat="1" applyFont="1" applyFill="1" applyBorder="1" applyAlignment="1" applyProtection="1">
      <alignment horizontal="center" vertical="center"/>
      <protection/>
    </xf>
    <xf numFmtId="164" fontId="1" fillId="3" borderId="1" xfId="0" applyNumberFormat="1" applyFont="1" applyFill="1" applyBorder="1" applyAlignment="1" applyProtection="1">
      <alignment/>
      <protection/>
    </xf>
    <xf numFmtId="166" fontId="2" fillId="0" borderId="1" xfId="0" applyNumberFormat="1" applyFont="1" applyBorder="1" applyAlignment="1" applyProtection="1">
      <alignment horizontal="center" vertical="center" wrapText="1"/>
      <protection/>
    </xf>
    <xf numFmtId="164" fontId="15" fillId="0" borderId="1" xfId="0" applyNumberFormat="1" applyFont="1" applyBorder="1" applyAlignment="1" applyProtection="1">
      <alignment horizontal="center" vertical="center"/>
      <protection/>
    </xf>
    <xf numFmtId="164" fontId="2" fillId="0" borderId="1" xfId="0" applyNumberFormat="1" applyFont="1" applyBorder="1" applyAlignment="1" applyProtection="1">
      <alignment horizontal="left" vertical="center" wrapText="1" indent="1"/>
      <protection/>
    </xf>
    <xf numFmtId="164" fontId="5" fillId="0" borderId="1" xfId="0" applyNumberFormat="1" applyFont="1" applyBorder="1" applyAlignment="1" applyProtection="1">
      <alignment horizontal="justify" vertical="center"/>
      <protection/>
    </xf>
    <xf numFmtId="166" fontId="7" fillId="0" borderId="1" xfId="0" applyNumberFormat="1" applyFont="1" applyBorder="1" applyAlignment="1" applyProtection="1">
      <alignment horizontal="center" vertical="center"/>
      <protection/>
    </xf>
    <xf numFmtId="169" fontId="1" fillId="0" borderId="1" xfId="0" applyNumberFormat="1" applyFont="1" applyBorder="1" applyAlignment="1" applyProtection="1">
      <alignment horizontal="right" vertical="center"/>
      <protection/>
    </xf>
    <xf numFmtId="165" fontId="1" fillId="0" borderId="1" xfId="20" applyNumberFormat="1" applyFont="1" applyBorder="1" applyAlignment="1" applyProtection="1">
      <alignment horizontal="justify" vertical="center" wrapText="1"/>
      <protection/>
    </xf>
    <xf numFmtId="169" fontId="1" fillId="0" borderId="1" xfId="20" applyNumberFormat="1" applyFont="1" applyBorder="1" applyAlignment="1" applyProtection="1">
      <alignment horizontal="justify" vertical="center" wrapText="1"/>
      <protection/>
    </xf>
    <xf numFmtId="165" fontId="5" fillId="0" borderId="1" xfId="20" applyNumberFormat="1" applyFont="1" applyBorder="1" applyAlignment="1" applyProtection="1">
      <alignment horizontal="justify" vertical="center" wrapText="1"/>
      <protection/>
    </xf>
    <xf numFmtId="164" fontId="1" fillId="4" borderId="1" xfId="0" applyNumberFormat="1" applyFont="1" applyFill="1" applyBorder="1" applyAlignment="1" applyProtection="1">
      <alignment horizontal="center" vertical="center"/>
      <protection/>
    </xf>
    <xf numFmtId="164" fontId="1" fillId="4" borderId="1" xfId="20" applyNumberFormat="1" applyFont="1" applyFill="1" applyBorder="1" applyAlignment="1" applyProtection="1">
      <alignment horizontal="justify" vertical="center" wrapText="1"/>
      <protection/>
    </xf>
    <xf numFmtId="164" fontId="1" fillId="4" borderId="1" xfId="0" applyNumberFormat="1" applyFont="1" applyFill="1" applyBorder="1" applyAlignment="1" applyProtection="1">
      <alignment horizontal="center" vertical="center" wrapText="1"/>
      <protection/>
    </xf>
    <xf numFmtId="164" fontId="5" fillId="0" borderId="2" xfId="0" applyNumberFormat="1" applyFont="1" applyBorder="1" applyAlignment="1" applyProtection="1">
      <alignment horizontal="center" vertical="center" wrapText="1"/>
      <protection/>
    </xf>
    <xf numFmtId="164" fontId="1" fillId="0" borderId="0" xfId="0" applyNumberFormat="1" applyFont="1" applyAlignment="1" applyProtection="1">
      <alignment horizontal="left" vertical="center" wrapText="1"/>
      <protection/>
    </xf>
    <xf numFmtId="164" fontId="5" fillId="0" borderId="2" xfId="0" applyNumberFormat="1" applyFont="1" applyBorder="1" applyAlignment="1" applyProtection="1">
      <alignment horizontal="center" vertical="center"/>
      <protection/>
    </xf>
    <xf numFmtId="164" fontId="2" fillId="0" borderId="3" xfId="0" applyNumberFormat="1" applyFont="1" applyBorder="1" applyAlignment="1" applyProtection="1">
      <alignment horizontal="center" vertical="center"/>
      <protection/>
    </xf>
    <xf numFmtId="164" fontId="18" fillId="0" borderId="0" xfId="0" applyNumberFormat="1" applyFont="1" applyAlignment="1" applyProtection="1">
      <alignment wrapText="1"/>
      <protection/>
    </xf>
    <xf numFmtId="164" fontId="1" fillId="0" borderId="0" xfId="0" applyNumberFormat="1" applyFont="1" applyAlignment="1" applyProtection="1">
      <alignment vertical="top" wrapText="1"/>
      <protection/>
    </xf>
    <xf numFmtId="164" fontId="6" fillId="0" borderId="0" xfId="0" applyNumberFormat="1" applyFont="1" applyAlignment="1" applyProtection="1">
      <alignment horizontal="center" vertical="center"/>
      <protection/>
    </xf>
    <xf numFmtId="164" fontId="10" fillId="0" borderId="1" xfId="0" applyNumberFormat="1" applyFont="1" applyBorder="1" applyAlignment="1" applyProtection="1">
      <alignment/>
      <protection/>
    </xf>
    <xf numFmtId="165" fontId="10" fillId="0" borderId="1" xfId="20" applyNumberFormat="1" applyFont="1" applyBorder="1" applyAlignment="1" applyProtection="1">
      <alignment horizontal="center" vertical="center"/>
      <protection/>
    </xf>
    <xf numFmtId="165" fontId="19" fillId="0" borderId="1" xfId="20" applyNumberFormat="1" applyFont="1" applyBorder="1" applyAlignment="1" applyProtection="1">
      <alignment horizontal="center" vertical="center" wrapText="1"/>
      <protection/>
    </xf>
    <xf numFmtId="164" fontId="1" fillId="0" borderId="0" xfId="0" applyNumberFormat="1" applyFont="1" applyAlignment="1" applyProtection="1">
      <alignment vertical="center" wrapText="1"/>
      <protection/>
    </xf>
    <xf numFmtId="164" fontId="1" fillId="0" borderId="0" xfId="0" applyNumberFormat="1" applyFont="1" applyAlignment="1" applyProtection="1">
      <alignment horizontal="center" vertical="top" wrapText="1"/>
      <protection/>
    </xf>
    <xf numFmtId="166" fontId="12" fillId="0" borderId="1" xfId="0" applyNumberFormat="1" applyFont="1" applyBorder="1" applyAlignment="1" applyProtection="1">
      <alignment horizontal="center" vertical="center"/>
      <protection/>
    </xf>
    <xf numFmtId="164" fontId="12" fillId="0" borderId="1" xfId="0" applyNumberFormat="1" applyFont="1" applyBorder="1" applyAlignment="1" applyProtection="1">
      <alignment horizontal="center" vertical="center" wrapText="1"/>
      <protection/>
    </xf>
    <xf numFmtId="164" fontId="12" fillId="0" borderId="1" xfId="20" applyNumberFormat="1" applyFont="1" applyBorder="1" applyAlignment="1" applyProtection="1">
      <alignment horizontal="justify" vertical="center" wrapText="1"/>
      <protection/>
    </xf>
    <xf numFmtId="165" fontId="12" fillId="0" borderId="1" xfId="20" applyNumberFormat="1" applyFont="1" applyBorder="1" applyAlignment="1" applyProtection="1">
      <alignment horizontal="center" vertical="center"/>
      <protection/>
    </xf>
    <xf numFmtId="165" fontId="1" fillId="0" borderId="1" xfId="20" applyNumberFormat="1" applyFont="1" applyBorder="1" applyAlignment="1" applyProtection="1">
      <alignment horizontal="justify" wrapText="1"/>
      <protection/>
    </xf>
    <xf numFmtId="172" fontId="2" fillId="0" borderId="1" xfId="0" applyNumberFormat="1" applyFont="1" applyBorder="1" applyAlignment="1" applyProtection="1">
      <alignment horizontal="center" vertical="center"/>
      <protection/>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1:Y268"/>
  <sheetViews>
    <sheetView tabSelected="1" workbookViewId="0" topLeftCell="A1">
      <selection activeCell="A1" sqref="A1"/>
    </sheetView>
  </sheetViews>
  <sheetFormatPr defaultColWidth="9.140625" defaultRowHeight="12.75"/>
  <cols>
    <col min="1" max="1" width="4.421875" style="1" customWidth="1"/>
    <col min="2" max="2" width="9.00390625" style="2" customWidth="1"/>
    <col min="3" max="3" width="15.7109375" style="2" customWidth="1"/>
    <col min="4" max="4" width="33.8515625" style="3" customWidth="1"/>
    <col min="5" max="5" width="21.421875" style="2" customWidth="1"/>
    <col min="6" max="6" width="28.140625" style="2" customWidth="1"/>
    <col min="7" max="7" width="44.00390625" style="4" customWidth="1"/>
    <col min="8" max="8" width="17.421875" style="5" customWidth="1"/>
    <col min="9" max="9" width="7.421875" style="2" customWidth="1"/>
    <col min="10" max="10" width="27.7109375" style="6" customWidth="1"/>
    <col min="11" max="11" width="16.00390625" style="7" customWidth="1"/>
    <col min="12" max="12" width="21.421875" style="1" customWidth="1"/>
    <col min="13" max="13" width="21.421875" style="8" customWidth="1"/>
    <col min="14" max="16384" width="9.140625" style="1" customWidth="1"/>
  </cols>
  <sheetData>
    <row r="1" spans="2:13" ht="118.5" customHeight="1">
      <c r="B1" s="9"/>
      <c r="C1" s="9"/>
      <c r="D1" s="10" t="s">
        <v>0</v>
      </c>
      <c r="E1" s="10"/>
      <c r="F1" s="10"/>
      <c r="G1" s="10"/>
      <c r="H1" s="10"/>
      <c r="I1" s="10"/>
      <c r="J1" s="10"/>
      <c r="K1" s="10"/>
      <c r="L1" s="10"/>
      <c r="M1" s="10"/>
    </row>
    <row r="2" spans="2:13" s="11" customFormat="1" ht="31.5">
      <c r="B2" s="12" t="s">
        <v>1</v>
      </c>
      <c r="C2" s="12" t="s">
        <v>2</v>
      </c>
      <c r="D2" s="13" t="s">
        <v>3</v>
      </c>
      <c r="E2" s="12" t="s">
        <v>4</v>
      </c>
      <c r="F2" s="12" t="s">
        <v>5</v>
      </c>
      <c r="G2" s="14" t="s">
        <v>6</v>
      </c>
      <c r="H2" s="14" t="s">
        <v>7</v>
      </c>
      <c r="I2" s="12" t="s">
        <v>8</v>
      </c>
      <c r="J2" s="14" t="s">
        <v>9</v>
      </c>
      <c r="K2" s="12" t="s">
        <v>10</v>
      </c>
      <c r="L2" s="12" t="s">
        <v>11</v>
      </c>
      <c r="M2" s="12" t="s">
        <v>12</v>
      </c>
    </row>
    <row r="3" spans="2:13" ht="94.5">
      <c r="B3" s="15">
        <v>1</v>
      </c>
      <c r="C3" s="16">
        <v>44930</v>
      </c>
      <c r="D3" s="17" t="s">
        <v>13</v>
      </c>
      <c r="E3" s="18" t="s">
        <v>14</v>
      </c>
      <c r="F3" s="18" t="s">
        <v>15</v>
      </c>
      <c r="G3" s="19" t="s">
        <v>16</v>
      </c>
      <c r="H3" s="20"/>
      <c r="I3" s="18" t="s">
        <v>17</v>
      </c>
      <c r="J3" s="21"/>
      <c r="K3" s="18"/>
      <c r="L3" s="18"/>
      <c r="M3" s="21">
        <v>624.94</v>
      </c>
    </row>
    <row r="4" spans="2:13" ht="112.5" customHeight="1">
      <c r="B4" s="22">
        <f aca="true" t="shared" si="0" ref="B4:B23">B3+1</f>
        <v>2</v>
      </c>
      <c r="C4" s="16">
        <v>44931</v>
      </c>
      <c r="D4" s="23" t="s">
        <v>18</v>
      </c>
      <c r="E4" s="18" t="s">
        <v>14</v>
      </c>
      <c r="F4" s="18" t="s">
        <v>19</v>
      </c>
      <c r="G4" s="20" t="s">
        <v>20</v>
      </c>
      <c r="H4" s="20"/>
      <c r="I4" s="24" t="s">
        <v>21</v>
      </c>
      <c r="J4" s="21">
        <v>195</v>
      </c>
      <c r="K4" s="18"/>
      <c r="L4" s="18"/>
      <c r="M4" s="21"/>
    </row>
    <row r="5" spans="2:13" ht="111.75" customHeight="1">
      <c r="B5" s="22">
        <f t="shared" si="0"/>
        <v>3</v>
      </c>
      <c r="C5" s="16">
        <v>44931</v>
      </c>
      <c r="D5" s="17" t="s">
        <v>22</v>
      </c>
      <c r="E5" s="18" t="s">
        <v>14</v>
      </c>
      <c r="F5" s="18" t="s">
        <v>19</v>
      </c>
      <c r="G5" s="20" t="s">
        <v>23</v>
      </c>
      <c r="H5" s="25"/>
      <c r="I5" s="24" t="s">
        <v>21</v>
      </c>
      <c r="J5" s="21">
        <v>3340</v>
      </c>
      <c r="K5" s="18"/>
      <c r="L5" s="18"/>
      <c r="M5" s="21"/>
    </row>
    <row r="6" spans="2:13" ht="94.5">
      <c r="B6" s="22">
        <f t="shared" si="0"/>
        <v>4</v>
      </c>
      <c r="C6" s="16">
        <v>44931</v>
      </c>
      <c r="D6" s="17" t="s">
        <v>24</v>
      </c>
      <c r="E6" s="18" t="s">
        <v>14</v>
      </c>
      <c r="F6" s="18" t="s">
        <v>19</v>
      </c>
      <c r="G6" s="26" t="s">
        <v>25</v>
      </c>
      <c r="H6" s="20"/>
      <c r="I6" s="24" t="s">
        <v>17</v>
      </c>
      <c r="J6" s="21"/>
      <c r="K6" s="18"/>
      <c r="L6" s="18"/>
      <c r="M6" s="21">
        <v>1670</v>
      </c>
    </row>
    <row r="7" spans="2:13" ht="110.25" customHeight="1">
      <c r="B7" s="22">
        <f t="shared" si="0"/>
        <v>5</v>
      </c>
      <c r="C7" s="16">
        <v>44935</v>
      </c>
      <c r="D7" s="17" t="s">
        <v>26</v>
      </c>
      <c r="E7" s="18" t="s">
        <v>14</v>
      </c>
      <c r="F7" s="18" t="s">
        <v>27</v>
      </c>
      <c r="G7" s="27" t="s">
        <v>28</v>
      </c>
      <c r="H7" s="20"/>
      <c r="I7" s="24"/>
      <c r="J7" s="21"/>
      <c r="K7" s="18"/>
      <c r="L7" s="18"/>
      <c r="M7" s="21"/>
    </row>
    <row r="8" spans="2:13" ht="157.5">
      <c r="B8" s="22">
        <f t="shared" si="0"/>
        <v>6</v>
      </c>
      <c r="C8" s="16">
        <v>44937</v>
      </c>
      <c r="D8" s="28" t="s">
        <v>29</v>
      </c>
      <c r="E8" s="18" t="s">
        <v>14</v>
      </c>
      <c r="F8" s="18" t="s">
        <v>30</v>
      </c>
      <c r="G8" s="20" t="s">
        <v>31</v>
      </c>
      <c r="H8" s="20"/>
      <c r="I8" s="24"/>
      <c r="J8" s="21"/>
      <c r="K8" s="18"/>
      <c r="L8" s="18"/>
      <c r="M8" s="21"/>
    </row>
    <row r="9" spans="2:13" ht="63">
      <c r="B9" s="22">
        <f t="shared" si="0"/>
        <v>7</v>
      </c>
      <c r="C9" s="16">
        <v>44942</v>
      </c>
      <c r="D9" s="28" t="s">
        <v>32</v>
      </c>
      <c r="E9" s="18" t="s">
        <v>14</v>
      </c>
      <c r="F9" s="18" t="s">
        <v>33</v>
      </c>
      <c r="G9" s="20" t="s">
        <v>34</v>
      </c>
      <c r="H9" s="20"/>
      <c r="I9" s="24" t="s">
        <v>17</v>
      </c>
      <c r="J9" s="21"/>
      <c r="K9" s="18"/>
      <c r="L9" s="29"/>
      <c r="M9" s="21">
        <f>113.62+169.37+116.87</f>
        <v>399.86</v>
      </c>
    </row>
    <row r="10" spans="2:13" ht="47.25">
      <c r="B10" s="22">
        <f t="shared" si="0"/>
        <v>8</v>
      </c>
      <c r="C10" s="16">
        <v>44942</v>
      </c>
      <c r="D10" s="28" t="s">
        <v>35</v>
      </c>
      <c r="E10" s="18" t="s">
        <v>14</v>
      </c>
      <c r="F10" s="18" t="s">
        <v>33</v>
      </c>
      <c r="G10" s="20" t="s">
        <v>36</v>
      </c>
      <c r="H10" s="20"/>
      <c r="I10" s="24" t="s">
        <v>21</v>
      </c>
      <c r="J10" s="21">
        <v>300</v>
      </c>
      <c r="K10" s="18"/>
      <c r="L10" s="18"/>
      <c r="M10" s="21"/>
    </row>
    <row r="11" spans="2:13" ht="153">
      <c r="B11" s="22">
        <f t="shared" si="0"/>
        <v>9</v>
      </c>
      <c r="C11" s="16">
        <v>44964</v>
      </c>
      <c r="D11" s="28" t="s">
        <v>37</v>
      </c>
      <c r="E11" s="18" t="s">
        <v>14</v>
      </c>
      <c r="F11" s="18" t="s">
        <v>38</v>
      </c>
      <c r="G11" s="30" t="s">
        <v>39</v>
      </c>
      <c r="H11" s="20"/>
      <c r="I11" s="24" t="s">
        <v>21</v>
      </c>
      <c r="J11" s="21">
        <v>8144.51</v>
      </c>
      <c r="K11" s="18"/>
      <c r="L11" s="18"/>
      <c r="M11" s="21"/>
    </row>
    <row r="12" spans="2:13" ht="175.5" customHeight="1">
      <c r="B12" s="22">
        <f t="shared" si="0"/>
        <v>10</v>
      </c>
      <c r="C12" s="16">
        <v>44964</v>
      </c>
      <c r="D12" s="17" t="s">
        <v>40</v>
      </c>
      <c r="E12" s="18" t="s">
        <v>14</v>
      </c>
      <c r="F12" s="18" t="s">
        <v>41</v>
      </c>
      <c r="G12" s="31" t="s">
        <v>42</v>
      </c>
      <c r="H12" s="25"/>
      <c r="I12" s="24" t="s">
        <v>21</v>
      </c>
      <c r="J12" s="21">
        <v>63000</v>
      </c>
      <c r="K12" s="18"/>
      <c r="L12" s="18"/>
      <c r="M12" s="21"/>
    </row>
    <row r="13" spans="2:13" ht="168" customHeight="1">
      <c r="B13" s="22">
        <f t="shared" si="0"/>
        <v>11</v>
      </c>
      <c r="C13" s="16">
        <v>44964</v>
      </c>
      <c r="D13" s="17" t="s">
        <v>43</v>
      </c>
      <c r="E13" s="18" t="s">
        <v>14</v>
      </c>
      <c r="F13" s="18" t="s">
        <v>44</v>
      </c>
      <c r="G13" s="32" t="s">
        <v>45</v>
      </c>
      <c r="H13" s="20"/>
      <c r="I13" s="24" t="s">
        <v>21</v>
      </c>
      <c r="J13" s="21">
        <v>10213.5</v>
      </c>
      <c r="K13" s="18"/>
      <c r="L13" s="18"/>
      <c r="M13" s="21"/>
    </row>
    <row r="14" spans="2:13" ht="173.25">
      <c r="B14" s="22">
        <f t="shared" si="0"/>
        <v>12</v>
      </c>
      <c r="C14" s="16">
        <v>44967</v>
      </c>
      <c r="D14" s="17" t="s">
        <v>46</v>
      </c>
      <c r="E14" s="18" t="s">
        <v>14</v>
      </c>
      <c r="F14" s="18" t="s">
        <v>47</v>
      </c>
      <c r="G14" s="20" t="s">
        <v>48</v>
      </c>
      <c r="H14" s="20"/>
      <c r="I14" s="24" t="s">
        <v>17</v>
      </c>
      <c r="J14" s="21"/>
      <c r="K14" s="18"/>
      <c r="L14" s="18"/>
      <c r="M14" s="21">
        <v>70822</v>
      </c>
    </row>
    <row r="15" spans="2:13" ht="31.5">
      <c r="B15" s="22">
        <f t="shared" si="0"/>
        <v>13</v>
      </c>
      <c r="C15" s="16">
        <v>44972</v>
      </c>
      <c r="D15" s="17"/>
      <c r="E15" s="18" t="s">
        <v>14</v>
      </c>
      <c r="F15" s="18" t="s">
        <v>49</v>
      </c>
      <c r="G15" s="20" t="s">
        <v>50</v>
      </c>
      <c r="H15" s="33"/>
      <c r="I15" s="24" t="s">
        <v>21</v>
      </c>
      <c r="J15" s="34">
        <v>2000</v>
      </c>
      <c r="K15" s="35"/>
      <c r="L15" s="18"/>
      <c r="M15" s="21"/>
    </row>
    <row r="16" spans="2:13" ht="78.75">
      <c r="B16" s="22">
        <f t="shared" si="0"/>
        <v>14</v>
      </c>
      <c r="C16" s="16">
        <v>44973</v>
      </c>
      <c r="D16" s="36" t="s">
        <v>51</v>
      </c>
      <c r="E16" s="18" t="s">
        <v>14</v>
      </c>
      <c r="F16" s="18" t="s">
        <v>52</v>
      </c>
      <c r="G16" s="20" t="s">
        <v>53</v>
      </c>
      <c r="H16" s="25"/>
      <c r="I16" s="24" t="s">
        <v>21</v>
      </c>
      <c r="J16" s="21">
        <v>6000</v>
      </c>
      <c r="K16" s="37"/>
      <c r="L16" s="18"/>
      <c r="M16" s="21"/>
    </row>
    <row r="17" spans="2:13" ht="189">
      <c r="B17" s="22">
        <f t="shared" si="0"/>
        <v>15</v>
      </c>
      <c r="C17" s="16">
        <v>44980</v>
      </c>
      <c r="D17" s="17" t="s">
        <v>54</v>
      </c>
      <c r="E17" s="18" t="s">
        <v>14</v>
      </c>
      <c r="F17" s="38" t="s">
        <v>55</v>
      </c>
      <c r="G17" s="20" t="s">
        <v>56</v>
      </c>
      <c r="H17" s="20"/>
      <c r="I17" s="24" t="s">
        <v>17</v>
      </c>
      <c r="J17" s="39"/>
      <c r="K17" s="18"/>
      <c r="L17" s="18"/>
      <c r="M17" s="21">
        <v>289331.6</v>
      </c>
    </row>
    <row r="18" spans="2:13" ht="157.5">
      <c r="B18" s="22">
        <f t="shared" si="0"/>
        <v>16</v>
      </c>
      <c r="C18" s="16">
        <v>44987</v>
      </c>
      <c r="D18" s="17" t="s">
        <v>57</v>
      </c>
      <c r="E18" s="18" t="s">
        <v>14</v>
      </c>
      <c r="F18" s="18" t="s">
        <v>58</v>
      </c>
      <c r="G18" s="40" t="s">
        <v>59</v>
      </c>
      <c r="H18" s="20"/>
      <c r="I18" s="24" t="s">
        <v>17</v>
      </c>
      <c r="J18" s="21"/>
      <c r="K18" s="18"/>
      <c r="L18" s="18"/>
      <c r="M18" s="21">
        <f>12775.86-402.77</f>
        <v>12373.09</v>
      </c>
    </row>
    <row r="19" spans="2:13" ht="110.25">
      <c r="B19" s="22">
        <f t="shared" si="0"/>
        <v>17</v>
      </c>
      <c r="C19" s="16">
        <v>44987</v>
      </c>
      <c r="D19" s="41" t="s">
        <v>60</v>
      </c>
      <c r="E19" s="18" t="s">
        <v>14</v>
      </c>
      <c r="F19" s="18" t="s">
        <v>61</v>
      </c>
      <c r="G19" s="40" t="s">
        <v>62</v>
      </c>
      <c r="H19" s="20"/>
      <c r="I19" s="24" t="s">
        <v>17</v>
      </c>
      <c r="J19" s="21"/>
      <c r="K19" s="18"/>
      <c r="L19" s="18"/>
      <c r="M19" s="21">
        <v>450</v>
      </c>
    </row>
    <row r="20" spans="2:13" ht="110.25">
      <c r="B20" s="22">
        <f t="shared" si="0"/>
        <v>18</v>
      </c>
      <c r="C20" s="16">
        <v>44987</v>
      </c>
      <c r="D20" s="17">
        <v>9689185866</v>
      </c>
      <c r="E20" s="18" t="s">
        <v>14</v>
      </c>
      <c r="F20" s="18" t="s">
        <v>63</v>
      </c>
      <c r="G20" s="20" t="s">
        <v>64</v>
      </c>
      <c r="H20" s="20"/>
      <c r="I20" s="24"/>
      <c r="J20" s="21"/>
      <c r="K20" s="18"/>
      <c r="L20" s="18"/>
      <c r="M20" s="21"/>
    </row>
    <row r="21" spans="2:13" ht="63">
      <c r="B21" s="22">
        <f t="shared" si="0"/>
        <v>19</v>
      </c>
      <c r="C21" s="16">
        <v>44995</v>
      </c>
      <c r="D21" s="17" t="s">
        <v>35</v>
      </c>
      <c r="E21" s="18" t="s">
        <v>14</v>
      </c>
      <c r="F21" s="18" t="s">
        <v>33</v>
      </c>
      <c r="G21" s="20" t="s">
        <v>65</v>
      </c>
      <c r="H21" s="25"/>
      <c r="I21" s="24" t="s">
        <v>17</v>
      </c>
      <c r="J21" s="21"/>
      <c r="K21" s="18"/>
      <c r="L21" s="18"/>
      <c r="M21" s="21">
        <v>299.86</v>
      </c>
    </row>
    <row r="22" spans="2:13" ht="47.25">
      <c r="B22" s="22">
        <f t="shared" si="0"/>
        <v>20</v>
      </c>
      <c r="C22" s="16">
        <v>44995</v>
      </c>
      <c r="D22" s="17" t="s">
        <v>66</v>
      </c>
      <c r="E22" s="18" t="s">
        <v>14</v>
      </c>
      <c r="F22" s="18" t="s">
        <v>33</v>
      </c>
      <c r="G22" s="20" t="s">
        <v>67</v>
      </c>
      <c r="H22" s="20"/>
      <c r="I22" s="24" t="s">
        <v>21</v>
      </c>
      <c r="J22" s="21">
        <v>300</v>
      </c>
      <c r="K22" s="18"/>
      <c r="L22" s="18"/>
      <c r="M22" s="21"/>
    </row>
    <row r="23" spans="2:13" ht="180">
      <c r="B23" s="22">
        <f t="shared" si="0"/>
        <v>21</v>
      </c>
      <c r="C23" s="16">
        <v>45001</v>
      </c>
      <c r="D23" s="23" t="s">
        <v>68</v>
      </c>
      <c r="E23" s="18" t="s">
        <v>14</v>
      </c>
      <c r="F23" s="18" t="s">
        <v>69</v>
      </c>
      <c r="G23" s="27" t="s">
        <v>70</v>
      </c>
      <c r="H23" s="20"/>
      <c r="I23" s="24" t="s">
        <v>21</v>
      </c>
      <c r="J23" s="21"/>
      <c r="K23" s="18"/>
      <c r="L23" s="18"/>
      <c r="M23" s="21"/>
    </row>
    <row r="24" spans="2:13" ht="30">
      <c r="B24" s="22" t="s">
        <v>71</v>
      </c>
      <c r="C24" s="16">
        <v>45007</v>
      </c>
      <c r="D24" s="23" t="s">
        <v>72</v>
      </c>
      <c r="E24" s="18" t="s">
        <v>14</v>
      </c>
      <c r="F24" s="18" t="s">
        <v>73</v>
      </c>
      <c r="G24" s="27" t="s">
        <v>74</v>
      </c>
      <c r="H24" s="20"/>
      <c r="I24" s="24" t="s">
        <v>21</v>
      </c>
      <c r="J24" s="21">
        <v>5414.64</v>
      </c>
      <c r="K24" s="18"/>
      <c r="L24" s="18"/>
      <c r="M24" s="21"/>
    </row>
    <row r="25" spans="2:13" ht="47.25">
      <c r="B25" s="22">
        <f>B23+1</f>
        <v>22</v>
      </c>
      <c r="C25" s="16">
        <v>45009</v>
      </c>
      <c r="D25" s="17"/>
      <c r="E25" s="18" t="s">
        <v>14</v>
      </c>
      <c r="F25" s="38" t="s">
        <v>49</v>
      </c>
      <c r="G25" s="20" t="s">
        <v>75</v>
      </c>
      <c r="H25" s="42"/>
      <c r="I25" s="24" t="s">
        <v>21</v>
      </c>
      <c r="J25" s="21">
        <v>1000</v>
      </c>
      <c r="K25" s="18"/>
      <c r="L25" s="18"/>
      <c r="M25" s="21"/>
    </row>
    <row r="26" spans="2:13" ht="31.5">
      <c r="B26" s="22">
        <f aca="true" t="shared" si="1" ref="B26:B108">B25+1</f>
        <v>23</v>
      </c>
      <c r="C26" s="16">
        <v>45009</v>
      </c>
      <c r="D26" s="17" t="s">
        <v>76</v>
      </c>
      <c r="E26" s="18" t="s">
        <v>14</v>
      </c>
      <c r="F26" s="38" t="s">
        <v>73</v>
      </c>
      <c r="G26" s="20" t="s">
        <v>77</v>
      </c>
      <c r="H26" s="42"/>
      <c r="I26" s="24" t="s">
        <v>21</v>
      </c>
      <c r="J26" s="21">
        <v>46215</v>
      </c>
      <c r="K26" s="18"/>
      <c r="L26" s="18"/>
      <c r="M26" s="21"/>
    </row>
    <row r="27" spans="2:13" ht="157.5">
      <c r="B27" s="22">
        <f t="shared" si="1"/>
        <v>24</v>
      </c>
      <c r="C27" s="16">
        <v>45014</v>
      </c>
      <c r="D27" s="17"/>
      <c r="E27" s="18" t="s">
        <v>14</v>
      </c>
      <c r="F27" s="38"/>
      <c r="G27" s="20" t="s">
        <v>78</v>
      </c>
      <c r="H27" s="42"/>
      <c r="I27" s="24"/>
      <c r="J27" s="21"/>
      <c r="K27" s="18"/>
      <c r="L27" s="18"/>
      <c r="M27" s="21"/>
    </row>
    <row r="28" spans="2:13" ht="94.5">
      <c r="B28" s="22">
        <f t="shared" si="1"/>
        <v>25</v>
      </c>
      <c r="C28" s="16">
        <v>45016</v>
      </c>
      <c r="D28" s="17" t="s">
        <v>79</v>
      </c>
      <c r="E28" s="18" t="s">
        <v>14</v>
      </c>
      <c r="F28" s="18" t="s">
        <v>80</v>
      </c>
      <c r="G28" s="20" t="s">
        <v>81</v>
      </c>
      <c r="H28" s="20"/>
      <c r="I28" s="24" t="s">
        <v>17</v>
      </c>
      <c r="J28" s="21"/>
      <c r="K28" s="18"/>
      <c r="L28" s="18"/>
      <c r="M28" s="21">
        <v>132108.55</v>
      </c>
    </row>
    <row r="29" spans="2:13" ht="126">
      <c r="B29" s="22">
        <f t="shared" si="1"/>
        <v>26</v>
      </c>
      <c r="C29" s="16">
        <v>45019</v>
      </c>
      <c r="D29" s="17" t="s">
        <v>79</v>
      </c>
      <c r="E29" s="18" t="s">
        <v>14</v>
      </c>
      <c r="F29" s="18" t="s">
        <v>82</v>
      </c>
      <c r="G29" s="43" t="s">
        <v>83</v>
      </c>
      <c r="H29" s="20"/>
      <c r="I29" s="24" t="s">
        <v>17</v>
      </c>
      <c r="J29" s="21"/>
      <c r="K29" s="18"/>
      <c r="L29" s="18"/>
      <c r="M29" s="21">
        <v>8229.13</v>
      </c>
    </row>
    <row r="30" spans="2:13" ht="173.25">
      <c r="B30" s="22">
        <f t="shared" si="1"/>
        <v>27</v>
      </c>
      <c r="C30" s="16">
        <v>45019</v>
      </c>
      <c r="D30" s="17" t="s">
        <v>84</v>
      </c>
      <c r="E30" s="24" t="s">
        <v>85</v>
      </c>
      <c r="F30" s="18" t="s">
        <v>86</v>
      </c>
      <c r="G30" s="20" t="s">
        <v>87</v>
      </c>
      <c r="H30" s="20"/>
      <c r="I30" s="24" t="s">
        <v>21</v>
      </c>
      <c r="J30" s="21"/>
      <c r="K30" s="18"/>
      <c r="L30" s="29"/>
      <c r="M30" s="21"/>
    </row>
    <row r="31" spans="2:13" ht="189">
      <c r="B31" s="22">
        <f t="shared" si="1"/>
        <v>28</v>
      </c>
      <c r="C31" s="16">
        <v>45021</v>
      </c>
      <c r="D31" s="44" t="s">
        <v>88</v>
      </c>
      <c r="E31" s="24" t="s">
        <v>14</v>
      </c>
      <c r="F31" s="38" t="s">
        <v>89</v>
      </c>
      <c r="G31" s="20" t="s">
        <v>90</v>
      </c>
      <c r="H31" s="20"/>
      <c r="I31" s="24" t="s">
        <v>17</v>
      </c>
      <c r="J31" s="21"/>
      <c r="K31" s="18"/>
      <c r="L31" s="29"/>
      <c r="M31" s="21">
        <v>3000</v>
      </c>
    </row>
    <row r="32" spans="2:13" ht="15.75">
      <c r="B32" s="22">
        <f t="shared" si="1"/>
        <v>29</v>
      </c>
      <c r="C32" s="16">
        <v>45021</v>
      </c>
      <c r="D32" s="17"/>
      <c r="E32" s="24" t="s">
        <v>14</v>
      </c>
      <c r="F32" s="38" t="s">
        <v>91</v>
      </c>
      <c r="G32" s="20" t="s">
        <v>92</v>
      </c>
      <c r="H32" s="20"/>
      <c r="I32" s="24" t="s">
        <v>17</v>
      </c>
      <c r="J32" s="21"/>
      <c r="K32" s="18"/>
      <c r="L32" s="29"/>
      <c r="M32" s="21">
        <v>3000</v>
      </c>
    </row>
    <row r="33" spans="2:13" ht="15.75">
      <c r="B33" s="22">
        <f t="shared" si="1"/>
        <v>30</v>
      </c>
      <c r="C33" s="16">
        <v>45030</v>
      </c>
      <c r="D33" s="23" t="s">
        <v>54</v>
      </c>
      <c r="E33" s="24" t="s">
        <v>14</v>
      </c>
      <c r="F33" s="18" t="s">
        <v>55</v>
      </c>
      <c r="G33" s="20" t="s">
        <v>93</v>
      </c>
      <c r="H33" s="20"/>
      <c r="I33" s="24"/>
      <c r="J33" s="21"/>
      <c r="K33" s="18"/>
      <c r="L33" s="29"/>
      <c r="M33" s="21"/>
    </row>
    <row r="34" spans="2:13" ht="47.25">
      <c r="B34" s="22">
        <f t="shared" si="1"/>
        <v>31</v>
      </c>
      <c r="C34" s="16">
        <v>45036</v>
      </c>
      <c r="D34" s="17" t="s">
        <v>94</v>
      </c>
      <c r="E34" s="24" t="s">
        <v>14</v>
      </c>
      <c r="F34" s="18" t="s">
        <v>95</v>
      </c>
      <c r="G34" s="20" t="s">
        <v>96</v>
      </c>
      <c r="H34" s="25"/>
      <c r="I34" s="24" t="s">
        <v>21</v>
      </c>
      <c r="J34" s="21">
        <v>390</v>
      </c>
      <c r="K34" s="18"/>
      <c r="L34" s="29"/>
      <c r="M34" s="21"/>
    </row>
    <row r="35" spans="2:13" ht="173.25">
      <c r="B35" s="22">
        <f t="shared" si="1"/>
        <v>32</v>
      </c>
      <c r="C35" s="16">
        <v>45042</v>
      </c>
      <c r="D35" s="17" t="s">
        <v>97</v>
      </c>
      <c r="E35" s="24" t="s">
        <v>14</v>
      </c>
      <c r="F35" s="18" t="s">
        <v>98</v>
      </c>
      <c r="G35" s="20" t="s">
        <v>99</v>
      </c>
      <c r="H35" s="20"/>
      <c r="I35" s="24" t="s">
        <v>21</v>
      </c>
      <c r="J35" s="39">
        <v>2451.8</v>
      </c>
      <c r="K35" s="18"/>
      <c r="L35" s="29"/>
      <c r="M35" s="21"/>
    </row>
    <row r="36" spans="2:13" ht="47.25">
      <c r="B36" s="22">
        <f t="shared" si="1"/>
        <v>33</v>
      </c>
      <c r="C36" s="16">
        <v>45049</v>
      </c>
      <c r="D36" s="17" t="s">
        <v>100</v>
      </c>
      <c r="E36" s="24" t="s">
        <v>14</v>
      </c>
      <c r="F36" s="18" t="s">
        <v>73</v>
      </c>
      <c r="G36" s="20" t="s">
        <v>101</v>
      </c>
      <c r="H36" s="20"/>
      <c r="I36" s="24" t="s">
        <v>21</v>
      </c>
      <c r="J36" s="39">
        <f>3766.75/1.22</f>
        <v>3087.5</v>
      </c>
      <c r="K36" s="18"/>
      <c r="L36" s="29"/>
      <c r="M36" s="21"/>
    </row>
    <row r="37" spans="2:13" ht="31.5">
      <c r="B37" s="22">
        <f t="shared" si="1"/>
        <v>34</v>
      </c>
      <c r="C37" s="16">
        <v>45050</v>
      </c>
      <c r="D37" s="45" t="s">
        <v>102</v>
      </c>
      <c r="E37" s="24" t="s">
        <v>14</v>
      </c>
      <c r="F37" s="46" t="s">
        <v>103</v>
      </c>
      <c r="G37" s="47" t="s">
        <v>104</v>
      </c>
      <c r="H37" s="20"/>
      <c r="I37" s="24" t="s">
        <v>17</v>
      </c>
      <c r="J37" s="21"/>
      <c r="K37" s="18"/>
      <c r="L37" s="43"/>
      <c r="M37" s="21" t="s">
        <v>105</v>
      </c>
    </row>
    <row r="38" spans="2:13" ht="31.5">
      <c r="B38" s="22">
        <f t="shared" si="1"/>
        <v>35</v>
      </c>
      <c r="C38" s="16">
        <v>45054</v>
      </c>
      <c r="D38" s="17" t="s">
        <v>106</v>
      </c>
      <c r="E38" s="24" t="s">
        <v>14</v>
      </c>
      <c r="F38" s="18" t="s">
        <v>107</v>
      </c>
      <c r="G38" s="47" t="s">
        <v>108</v>
      </c>
      <c r="H38" s="20"/>
      <c r="I38" s="24" t="s">
        <v>21</v>
      </c>
      <c r="J38" s="21">
        <v>7499.55</v>
      </c>
      <c r="K38" s="18"/>
      <c r="L38" s="43"/>
      <c r="M38" s="21"/>
    </row>
    <row r="39" spans="2:13" ht="126">
      <c r="B39" s="22">
        <f t="shared" si="1"/>
        <v>36</v>
      </c>
      <c r="C39" s="16">
        <v>45056</v>
      </c>
      <c r="D39" s="45" t="s">
        <v>109</v>
      </c>
      <c r="E39" s="24" t="s">
        <v>14</v>
      </c>
      <c r="F39" s="18" t="s">
        <v>110</v>
      </c>
      <c r="G39" s="47" t="s">
        <v>111</v>
      </c>
      <c r="H39" s="20"/>
      <c r="I39" s="24"/>
      <c r="J39" s="21"/>
      <c r="K39" s="18"/>
      <c r="L39" s="43"/>
      <c r="M39" s="21"/>
    </row>
    <row r="40" spans="2:13" ht="189">
      <c r="B40" s="22">
        <f t="shared" si="1"/>
        <v>37</v>
      </c>
      <c r="C40" s="16">
        <v>45063</v>
      </c>
      <c r="D40" s="45" t="s">
        <v>112</v>
      </c>
      <c r="E40" s="24" t="s">
        <v>14</v>
      </c>
      <c r="F40" s="18" t="s">
        <v>89</v>
      </c>
      <c r="G40" s="47" t="s">
        <v>113</v>
      </c>
      <c r="H40" s="20"/>
      <c r="I40" s="24" t="s">
        <v>17</v>
      </c>
      <c r="J40" s="21"/>
      <c r="K40" s="18"/>
      <c r="L40" s="43"/>
      <c r="M40" s="21">
        <v>2664.48</v>
      </c>
    </row>
    <row r="41" spans="2:13" ht="94.5">
      <c r="B41" s="22">
        <f t="shared" si="1"/>
        <v>38</v>
      </c>
      <c r="C41" s="16">
        <v>45065</v>
      </c>
      <c r="D41" s="45" t="s">
        <v>114</v>
      </c>
      <c r="E41" s="24" t="s">
        <v>14</v>
      </c>
      <c r="F41" s="18" t="s">
        <v>115</v>
      </c>
      <c r="G41" s="47" t="s">
        <v>116</v>
      </c>
      <c r="H41" s="20"/>
      <c r="I41" s="24" t="s">
        <v>17</v>
      </c>
      <c r="J41" s="21"/>
      <c r="K41" s="18"/>
      <c r="L41" s="43"/>
      <c r="M41" s="21">
        <v>32111.36</v>
      </c>
    </row>
    <row r="42" spans="2:13" ht="63">
      <c r="B42" s="22">
        <f t="shared" si="1"/>
        <v>39</v>
      </c>
      <c r="C42" s="16">
        <v>45068</v>
      </c>
      <c r="D42" s="45"/>
      <c r="E42" s="24" t="s">
        <v>14</v>
      </c>
      <c r="F42" s="18"/>
      <c r="G42" s="47" t="s">
        <v>117</v>
      </c>
      <c r="H42" s="20"/>
      <c r="I42" s="24"/>
      <c r="J42" s="21"/>
      <c r="K42" s="18"/>
      <c r="L42" s="43"/>
      <c r="M42" s="21"/>
    </row>
    <row r="43" spans="2:13" ht="157.5">
      <c r="B43" s="22">
        <f t="shared" si="1"/>
        <v>40</v>
      </c>
      <c r="C43" s="16">
        <v>45069</v>
      </c>
      <c r="D43" s="45" t="s">
        <v>118</v>
      </c>
      <c r="E43" s="24" t="s">
        <v>14</v>
      </c>
      <c r="F43" s="48" t="s">
        <v>119</v>
      </c>
      <c r="G43" s="47" t="s">
        <v>120</v>
      </c>
      <c r="H43" s="20"/>
      <c r="I43" s="24" t="s">
        <v>21</v>
      </c>
      <c r="J43" s="21">
        <v>300</v>
      </c>
      <c r="K43" s="18"/>
      <c r="L43" s="43"/>
      <c r="M43" s="21"/>
    </row>
    <row r="44" spans="2:13" ht="63">
      <c r="B44" s="22">
        <f t="shared" si="1"/>
        <v>41</v>
      </c>
      <c r="C44" s="16">
        <v>45069</v>
      </c>
      <c r="D44" s="45" t="s">
        <v>66</v>
      </c>
      <c r="E44" s="24" t="s">
        <v>14</v>
      </c>
      <c r="F44" s="18" t="s">
        <v>33</v>
      </c>
      <c r="G44" s="47" t="s">
        <v>121</v>
      </c>
      <c r="H44" s="20"/>
      <c r="I44" s="24" t="s">
        <v>17</v>
      </c>
      <c r="J44" s="21"/>
      <c r="K44" s="18"/>
      <c r="L44" s="43"/>
      <c r="M44" s="21">
        <v>300</v>
      </c>
    </row>
    <row r="45" spans="2:13" ht="47.25">
      <c r="B45" s="22">
        <f t="shared" si="1"/>
        <v>42</v>
      </c>
      <c r="C45" s="16">
        <v>45069</v>
      </c>
      <c r="D45" s="45" t="s">
        <v>122</v>
      </c>
      <c r="E45" s="24" t="s">
        <v>14</v>
      </c>
      <c r="F45" s="18" t="s">
        <v>33</v>
      </c>
      <c r="G45" s="47" t="s">
        <v>67</v>
      </c>
      <c r="H45" s="20"/>
      <c r="I45" s="24" t="s">
        <v>21</v>
      </c>
      <c r="J45" s="21">
        <v>400</v>
      </c>
      <c r="K45" s="18"/>
      <c r="L45" s="43"/>
      <c r="M45" s="21"/>
    </row>
    <row r="46" spans="2:13" ht="126">
      <c r="B46" s="22">
        <f t="shared" si="1"/>
        <v>43</v>
      </c>
      <c r="C46" s="16">
        <v>45072</v>
      </c>
      <c r="D46" s="45" t="s">
        <v>123</v>
      </c>
      <c r="E46" s="24" t="s">
        <v>14</v>
      </c>
      <c r="F46" s="18" t="s">
        <v>124</v>
      </c>
      <c r="G46" s="47" t="s">
        <v>125</v>
      </c>
      <c r="H46" s="20"/>
      <c r="I46" s="24" t="s">
        <v>21</v>
      </c>
      <c r="J46" s="21">
        <v>324</v>
      </c>
      <c r="K46" s="18"/>
      <c r="L46" s="43"/>
      <c r="M46" s="21"/>
    </row>
    <row r="47" spans="2:13" ht="173.25">
      <c r="B47" s="22">
        <f t="shared" si="1"/>
        <v>44</v>
      </c>
      <c r="C47" s="16">
        <v>45076</v>
      </c>
      <c r="D47" s="45" t="s">
        <v>126</v>
      </c>
      <c r="E47" s="24" t="s">
        <v>14</v>
      </c>
      <c r="F47" s="18" t="s">
        <v>127</v>
      </c>
      <c r="G47" s="47" t="s">
        <v>128</v>
      </c>
      <c r="H47" s="20"/>
      <c r="I47" s="24" t="s">
        <v>21</v>
      </c>
      <c r="J47" s="21">
        <v>20537.4</v>
      </c>
      <c r="K47" s="18"/>
      <c r="L47" s="43"/>
      <c r="M47" s="21"/>
    </row>
    <row r="48" spans="2:13" ht="15.75">
      <c r="B48" s="22">
        <f t="shared" si="1"/>
        <v>45</v>
      </c>
      <c r="C48" s="16">
        <v>45086</v>
      </c>
      <c r="D48" s="45" t="s">
        <v>109</v>
      </c>
      <c r="E48" s="24" t="s">
        <v>14</v>
      </c>
      <c r="F48" s="18" t="s">
        <v>129</v>
      </c>
      <c r="G48" s="47" t="s">
        <v>130</v>
      </c>
      <c r="H48" s="20"/>
      <c r="I48" s="24" t="s">
        <v>21</v>
      </c>
      <c r="J48" s="21">
        <v>360</v>
      </c>
      <c r="K48" s="18"/>
      <c r="L48" s="43"/>
      <c r="M48" s="21"/>
    </row>
    <row r="49" spans="2:13" ht="173.25">
      <c r="B49" s="22">
        <f t="shared" si="1"/>
        <v>46</v>
      </c>
      <c r="C49" s="16">
        <v>45096</v>
      </c>
      <c r="D49" s="45" t="s">
        <v>109</v>
      </c>
      <c r="E49" s="24" t="s">
        <v>14</v>
      </c>
      <c r="F49" s="18" t="s">
        <v>131</v>
      </c>
      <c r="G49" s="47" t="s">
        <v>132</v>
      </c>
      <c r="H49" s="20"/>
      <c r="I49" s="24" t="s">
        <v>21</v>
      </c>
      <c r="J49" s="21">
        <v>371875.11</v>
      </c>
      <c r="K49" s="18"/>
      <c r="L49" s="43"/>
      <c r="M49" s="21"/>
    </row>
    <row r="50" spans="2:13" ht="126">
      <c r="B50" s="22">
        <f t="shared" si="1"/>
        <v>47</v>
      </c>
      <c r="C50" s="16">
        <v>45097</v>
      </c>
      <c r="D50" s="45" t="s">
        <v>133</v>
      </c>
      <c r="E50" s="24" t="s">
        <v>14</v>
      </c>
      <c r="F50" s="18" t="s">
        <v>134</v>
      </c>
      <c r="G50" s="47" t="s">
        <v>135</v>
      </c>
      <c r="H50" s="20"/>
      <c r="I50" s="24"/>
      <c r="J50" s="21"/>
      <c r="K50" s="18"/>
      <c r="L50" s="43"/>
      <c r="M50" s="21"/>
    </row>
    <row r="51" spans="2:13" ht="204.75">
      <c r="B51" s="22">
        <f t="shared" si="1"/>
        <v>48</v>
      </c>
      <c r="C51" s="16" t="s">
        <v>136</v>
      </c>
      <c r="D51" s="45" t="s">
        <v>68</v>
      </c>
      <c r="E51" s="24" t="s">
        <v>14</v>
      </c>
      <c r="F51" s="18" t="s">
        <v>137</v>
      </c>
      <c r="G51" s="47" t="s">
        <v>138</v>
      </c>
      <c r="H51" s="20"/>
      <c r="I51" s="24" t="s">
        <v>17</v>
      </c>
      <c r="J51" s="21"/>
      <c r="K51" s="18"/>
      <c r="L51" s="43"/>
      <c r="M51" s="21">
        <v>11511.04</v>
      </c>
    </row>
    <row r="52" spans="2:13" ht="141.75">
      <c r="B52" s="22">
        <f t="shared" si="1"/>
        <v>49</v>
      </c>
      <c r="C52" s="16">
        <v>45111</v>
      </c>
      <c r="D52" s="45" t="s">
        <v>139</v>
      </c>
      <c r="E52" s="24" t="s">
        <v>14</v>
      </c>
      <c r="F52" s="18" t="s">
        <v>140</v>
      </c>
      <c r="G52" s="47" t="s">
        <v>141</v>
      </c>
      <c r="H52" s="20"/>
      <c r="I52" s="24" t="s">
        <v>17</v>
      </c>
      <c r="J52" s="21"/>
      <c r="K52" s="18"/>
      <c r="L52" s="43"/>
      <c r="M52" s="21">
        <v>9290.02</v>
      </c>
    </row>
    <row r="53" spans="2:13" ht="189">
      <c r="B53" s="22">
        <f t="shared" si="1"/>
        <v>50</v>
      </c>
      <c r="C53" s="16">
        <v>45112</v>
      </c>
      <c r="D53" s="45" t="s">
        <v>88</v>
      </c>
      <c r="E53" s="24" t="s">
        <v>14</v>
      </c>
      <c r="F53" s="18" t="s">
        <v>89</v>
      </c>
      <c r="G53" s="47" t="s">
        <v>142</v>
      </c>
      <c r="H53" s="20"/>
      <c r="I53" s="24" t="s">
        <v>17</v>
      </c>
      <c r="J53" s="21"/>
      <c r="K53" s="18"/>
      <c r="L53" s="43"/>
      <c r="M53" s="21">
        <v>3425.76</v>
      </c>
    </row>
    <row r="54" spans="2:13" ht="220.5">
      <c r="B54" s="22">
        <f t="shared" si="1"/>
        <v>51</v>
      </c>
      <c r="C54" s="16">
        <v>45113</v>
      </c>
      <c r="D54" s="17"/>
      <c r="E54" s="24" t="s">
        <v>143</v>
      </c>
      <c r="F54" s="18" t="s">
        <v>129</v>
      </c>
      <c r="G54" s="20" t="s">
        <v>144</v>
      </c>
      <c r="H54" s="20"/>
      <c r="I54" s="24" t="s">
        <v>17</v>
      </c>
      <c r="J54" s="21"/>
      <c r="K54" s="18"/>
      <c r="L54" s="29"/>
      <c r="M54" s="21">
        <v>400</v>
      </c>
    </row>
    <row r="55" spans="2:13" ht="78.75">
      <c r="B55" s="22">
        <f t="shared" si="1"/>
        <v>52</v>
      </c>
      <c r="C55" s="16"/>
      <c r="D55" s="17" t="s">
        <v>145</v>
      </c>
      <c r="E55" s="24" t="s">
        <v>14</v>
      </c>
      <c r="F55" s="18" t="s">
        <v>146</v>
      </c>
      <c r="G55" s="26" t="s">
        <v>147</v>
      </c>
      <c r="H55" s="49"/>
      <c r="I55" s="24" t="s">
        <v>17</v>
      </c>
      <c r="J55" s="50"/>
      <c r="K55" s="18"/>
      <c r="L55" s="29"/>
      <c r="M55" s="21">
        <f>1663.01+2755.41+2080+1000</f>
        <v>7498.42</v>
      </c>
    </row>
    <row r="56" spans="2:13" ht="189">
      <c r="B56" s="22">
        <f t="shared" si="1"/>
        <v>53</v>
      </c>
      <c r="C56" s="16">
        <v>45120</v>
      </c>
      <c r="D56" s="17">
        <v>9959849766</v>
      </c>
      <c r="E56" s="18" t="s">
        <v>14</v>
      </c>
      <c r="F56" s="18" t="s">
        <v>148</v>
      </c>
      <c r="G56" s="20" t="s">
        <v>149</v>
      </c>
      <c r="H56" s="20"/>
      <c r="I56" s="18" t="s">
        <v>21</v>
      </c>
      <c r="J56" s="21">
        <f>(3000*1.04)+3120*22%</f>
        <v>3806.4</v>
      </c>
      <c r="K56" s="18"/>
      <c r="L56" s="18"/>
      <c r="M56" s="21"/>
    </row>
    <row r="57" spans="2:13" ht="252">
      <c r="B57" s="22">
        <f t="shared" si="1"/>
        <v>54</v>
      </c>
      <c r="C57" s="16">
        <v>45141</v>
      </c>
      <c r="D57" s="51"/>
      <c r="E57" s="18" t="s">
        <v>14</v>
      </c>
      <c r="F57" s="18" t="s">
        <v>129</v>
      </c>
      <c r="G57" s="26" t="s">
        <v>150</v>
      </c>
      <c r="H57" s="25"/>
      <c r="I57" s="24" t="s">
        <v>21</v>
      </c>
      <c r="J57" s="21">
        <v>60</v>
      </c>
      <c r="K57" s="18"/>
      <c r="L57" s="43"/>
      <c r="M57" s="21"/>
    </row>
    <row r="58" spans="2:13" ht="204.75">
      <c r="B58" s="22">
        <f t="shared" si="1"/>
        <v>55</v>
      </c>
      <c r="C58" s="16">
        <v>45142</v>
      </c>
      <c r="D58" s="51"/>
      <c r="E58" s="18" t="s">
        <v>14</v>
      </c>
      <c r="F58" s="48"/>
      <c r="G58" s="20" t="s">
        <v>151</v>
      </c>
      <c r="H58" s="20"/>
      <c r="I58" s="24"/>
      <c r="J58" s="21"/>
      <c r="K58" s="18"/>
      <c r="L58" s="29"/>
      <c r="M58" s="21"/>
    </row>
    <row r="59" spans="2:13" ht="236.25">
      <c r="B59" s="22">
        <f t="shared" si="1"/>
        <v>56</v>
      </c>
      <c r="C59" s="16">
        <v>45142</v>
      </c>
      <c r="D59" s="17" t="s">
        <v>152</v>
      </c>
      <c r="E59" s="24" t="s">
        <v>14</v>
      </c>
      <c r="F59" s="18"/>
      <c r="G59" s="20" t="s">
        <v>153</v>
      </c>
      <c r="H59" s="20"/>
      <c r="I59" s="24"/>
      <c r="J59" s="21"/>
      <c r="K59" s="18"/>
      <c r="L59" s="29"/>
      <c r="M59" s="21"/>
    </row>
    <row r="60" spans="2:13" ht="220.5">
      <c r="B60" s="22">
        <f t="shared" si="1"/>
        <v>57</v>
      </c>
      <c r="C60" s="16">
        <v>45145</v>
      </c>
      <c r="D60" s="17"/>
      <c r="E60" s="24" t="s">
        <v>14</v>
      </c>
      <c r="F60" s="18"/>
      <c r="G60" s="47" t="s">
        <v>154</v>
      </c>
      <c r="H60" s="20"/>
      <c r="I60" s="24"/>
      <c r="J60" s="21"/>
      <c r="K60" s="18"/>
      <c r="L60" s="29"/>
      <c r="M60" s="21"/>
    </row>
    <row r="61" spans="2:13" ht="189">
      <c r="B61" s="22">
        <f t="shared" si="1"/>
        <v>58</v>
      </c>
      <c r="C61" s="16">
        <v>45145</v>
      </c>
      <c r="D61" s="45" t="s">
        <v>155</v>
      </c>
      <c r="E61" s="18" t="s">
        <v>14</v>
      </c>
      <c r="F61" s="38"/>
      <c r="G61" s="20" t="s">
        <v>156</v>
      </c>
      <c r="H61" s="20"/>
      <c r="I61" s="18"/>
      <c r="J61" s="21"/>
      <c r="K61" s="18"/>
      <c r="L61" s="29"/>
      <c r="M61" s="21"/>
    </row>
    <row r="62" spans="2:13" ht="204.75">
      <c r="B62" s="22">
        <f t="shared" si="1"/>
        <v>59</v>
      </c>
      <c r="C62" s="16">
        <v>45145</v>
      </c>
      <c r="D62" s="17"/>
      <c r="E62" s="24" t="s">
        <v>14</v>
      </c>
      <c r="F62" s="38"/>
      <c r="G62" s="20" t="s">
        <v>157</v>
      </c>
      <c r="H62" s="20"/>
      <c r="I62" s="24"/>
      <c r="J62" s="52"/>
      <c r="K62" s="18"/>
      <c r="L62" s="29"/>
      <c r="M62" s="21"/>
    </row>
    <row r="63" spans="2:17" ht="126">
      <c r="B63" s="22">
        <f t="shared" si="1"/>
        <v>60</v>
      </c>
      <c r="C63" s="16">
        <v>45152</v>
      </c>
      <c r="D63" s="17">
        <v>9471875684</v>
      </c>
      <c r="E63" s="24" t="s">
        <v>14</v>
      </c>
      <c r="F63" s="18" t="s">
        <v>158</v>
      </c>
      <c r="G63" s="20" t="s">
        <v>159</v>
      </c>
      <c r="H63" s="20"/>
      <c r="I63" s="24"/>
      <c r="J63" s="21"/>
      <c r="K63" s="18"/>
      <c r="L63" s="29"/>
      <c r="M63" s="21"/>
      <c r="Q63" s="8"/>
    </row>
    <row r="64" spans="2:13" ht="63">
      <c r="B64" s="22">
        <f t="shared" si="1"/>
        <v>61</v>
      </c>
      <c r="C64" s="16">
        <v>45156</v>
      </c>
      <c r="D64" s="23"/>
      <c r="E64" s="24" t="s">
        <v>14</v>
      </c>
      <c r="F64" s="18" t="s">
        <v>160</v>
      </c>
      <c r="G64" s="20" t="s">
        <v>161</v>
      </c>
      <c r="H64" s="20"/>
      <c r="I64" s="24"/>
      <c r="J64" s="52"/>
      <c r="K64" s="18"/>
      <c r="L64" s="29"/>
      <c r="M64" s="21"/>
    </row>
    <row r="65" spans="2:13" ht="309" customHeight="1">
      <c r="B65" s="22">
        <f t="shared" si="1"/>
        <v>62</v>
      </c>
      <c r="C65" s="16">
        <v>45168</v>
      </c>
      <c r="D65" s="17" t="s">
        <v>152</v>
      </c>
      <c r="E65" s="24" t="s">
        <v>14</v>
      </c>
      <c r="F65" s="18"/>
      <c r="G65" s="20" t="s">
        <v>162</v>
      </c>
      <c r="H65" s="20"/>
      <c r="I65" s="24" t="s">
        <v>21</v>
      </c>
      <c r="J65" s="21">
        <v>220852</v>
      </c>
      <c r="K65" s="18"/>
      <c r="L65" s="29"/>
      <c r="M65" s="21"/>
    </row>
    <row r="66" spans="2:13" ht="205.5" customHeight="1">
      <c r="B66" s="22">
        <f t="shared" si="1"/>
        <v>63</v>
      </c>
      <c r="C66" s="16" t="s">
        <v>163</v>
      </c>
      <c r="D66" s="17" t="s">
        <v>112</v>
      </c>
      <c r="E66" s="24" t="s">
        <v>14</v>
      </c>
      <c r="F66" s="18" t="s">
        <v>164</v>
      </c>
      <c r="G66" s="20" t="s">
        <v>165</v>
      </c>
      <c r="H66" s="20"/>
      <c r="I66" s="24" t="s">
        <v>17</v>
      </c>
      <c r="J66" s="21"/>
      <c r="K66" s="18"/>
      <c r="L66" s="18"/>
      <c r="M66" s="21">
        <v>3425.76</v>
      </c>
    </row>
    <row r="67" spans="2:13" ht="189">
      <c r="B67" s="22">
        <f t="shared" si="1"/>
        <v>64</v>
      </c>
      <c r="C67" s="16">
        <v>45183</v>
      </c>
      <c r="D67" s="53" t="s">
        <v>166</v>
      </c>
      <c r="E67" s="24" t="s">
        <v>14</v>
      </c>
      <c r="F67" s="48" t="s">
        <v>167</v>
      </c>
      <c r="G67" s="20" t="s">
        <v>168</v>
      </c>
      <c r="H67" s="20"/>
      <c r="I67" s="24" t="s">
        <v>21</v>
      </c>
      <c r="J67" s="21">
        <v>67100</v>
      </c>
      <c r="K67" s="18"/>
      <c r="L67" s="29"/>
      <c r="M67" s="21"/>
    </row>
    <row r="68" spans="2:13" ht="204.75">
      <c r="B68" s="22">
        <f t="shared" si="1"/>
        <v>65</v>
      </c>
      <c r="C68" s="16">
        <v>45183</v>
      </c>
      <c r="D68" s="17" t="s">
        <v>169</v>
      </c>
      <c r="E68" s="24" t="s">
        <v>14</v>
      </c>
      <c r="F68" s="18" t="s">
        <v>170</v>
      </c>
      <c r="G68" s="20" t="s">
        <v>171</v>
      </c>
      <c r="H68" s="20"/>
      <c r="I68" s="24" t="s">
        <v>21</v>
      </c>
      <c r="J68" s="21">
        <v>1327156.32</v>
      </c>
      <c r="K68" s="18"/>
      <c r="L68" s="29"/>
      <c r="M68" s="21"/>
    </row>
    <row r="69" spans="2:13" ht="47.25">
      <c r="B69" s="22">
        <f t="shared" si="1"/>
        <v>66</v>
      </c>
      <c r="C69" s="16">
        <v>45218</v>
      </c>
      <c r="D69" s="17" t="s">
        <v>122</v>
      </c>
      <c r="E69" s="24" t="s">
        <v>14</v>
      </c>
      <c r="F69" s="18" t="s">
        <v>33</v>
      </c>
      <c r="G69" s="20" t="s">
        <v>172</v>
      </c>
      <c r="H69" s="20"/>
      <c r="I69" s="24" t="s">
        <v>17</v>
      </c>
      <c r="J69" s="21">
        <v>400</v>
      </c>
      <c r="K69" s="18"/>
      <c r="L69" s="29"/>
      <c r="M69" s="21"/>
    </row>
    <row r="70" spans="2:13" ht="31.5">
      <c r="B70" s="22">
        <f t="shared" si="1"/>
        <v>67</v>
      </c>
      <c r="C70" s="16">
        <v>45226</v>
      </c>
      <c r="D70" s="17" t="s">
        <v>173</v>
      </c>
      <c r="E70" s="24" t="s">
        <v>14</v>
      </c>
      <c r="F70" s="18"/>
      <c r="G70" s="20" t="s">
        <v>174</v>
      </c>
      <c r="H70" s="20"/>
      <c r="I70" s="24" t="s">
        <v>17</v>
      </c>
      <c r="J70" s="52"/>
      <c r="K70" s="18"/>
      <c r="L70" s="29"/>
      <c r="M70" s="21"/>
    </row>
    <row r="71" spans="2:13" ht="47.25">
      <c r="B71" s="22">
        <f t="shared" si="1"/>
        <v>68</v>
      </c>
      <c r="C71" s="16">
        <v>45226</v>
      </c>
      <c r="D71" s="17" t="s">
        <v>175</v>
      </c>
      <c r="E71" s="24" t="s">
        <v>14</v>
      </c>
      <c r="F71" s="18" t="s">
        <v>33</v>
      </c>
      <c r="G71" s="20" t="s">
        <v>67</v>
      </c>
      <c r="H71" s="20"/>
      <c r="I71" s="24" t="s">
        <v>21</v>
      </c>
      <c r="J71" s="21">
        <v>300</v>
      </c>
      <c r="K71" s="18"/>
      <c r="L71" s="29"/>
      <c r="M71" s="21"/>
    </row>
    <row r="72" spans="2:13" ht="189">
      <c r="B72" s="22">
        <f t="shared" si="1"/>
        <v>69</v>
      </c>
      <c r="C72" s="16">
        <v>45250</v>
      </c>
      <c r="D72" s="17" t="s">
        <v>112</v>
      </c>
      <c r="E72" s="24" t="s">
        <v>14</v>
      </c>
      <c r="F72" s="38" t="s">
        <v>89</v>
      </c>
      <c r="G72" s="20" t="s">
        <v>176</v>
      </c>
      <c r="H72" s="20"/>
      <c r="I72" s="24" t="s">
        <v>17</v>
      </c>
      <c r="J72" s="21"/>
      <c r="K72" s="18"/>
      <c r="L72" s="29"/>
      <c r="M72" s="21">
        <v>3000</v>
      </c>
    </row>
    <row r="73" spans="2:13" ht="189">
      <c r="B73" s="22">
        <f t="shared" si="1"/>
        <v>70</v>
      </c>
      <c r="C73" s="16">
        <v>45253</v>
      </c>
      <c r="D73" s="17" t="s">
        <v>155</v>
      </c>
      <c r="E73" s="24" t="s">
        <v>14</v>
      </c>
      <c r="F73" s="18" t="s">
        <v>177</v>
      </c>
      <c r="G73" s="20" t="s">
        <v>178</v>
      </c>
      <c r="H73" s="20"/>
      <c r="I73" s="24" t="s">
        <v>17</v>
      </c>
      <c r="J73" s="21"/>
      <c r="K73" s="18"/>
      <c r="L73" s="29"/>
      <c r="M73" s="21">
        <v>653.19</v>
      </c>
    </row>
    <row r="74" spans="2:13" ht="47.25">
      <c r="B74" s="22">
        <f t="shared" si="1"/>
        <v>71</v>
      </c>
      <c r="C74" s="16">
        <v>45253</v>
      </c>
      <c r="D74" s="17" t="s">
        <v>94</v>
      </c>
      <c r="E74" s="24" t="s">
        <v>14</v>
      </c>
      <c r="F74" s="18" t="s">
        <v>179</v>
      </c>
      <c r="G74" s="20" t="s">
        <v>180</v>
      </c>
      <c r="H74" s="54"/>
      <c r="I74" s="24" t="s">
        <v>17</v>
      </c>
      <c r="J74" s="34"/>
      <c r="K74" s="18"/>
      <c r="L74" s="29"/>
      <c r="M74" s="21">
        <v>405.6</v>
      </c>
    </row>
    <row r="75" spans="2:13" ht="101.25" customHeight="1">
      <c r="B75" s="22">
        <f t="shared" si="1"/>
        <v>72</v>
      </c>
      <c r="C75" s="16">
        <v>45253</v>
      </c>
      <c r="D75" s="55" t="s">
        <v>181</v>
      </c>
      <c r="E75" s="24" t="s">
        <v>14</v>
      </c>
      <c r="F75" s="55" t="s">
        <v>181</v>
      </c>
      <c r="G75" s="20" t="s">
        <v>182</v>
      </c>
      <c r="H75" s="20"/>
      <c r="I75" s="24" t="s">
        <v>17</v>
      </c>
      <c r="J75" s="21"/>
      <c r="K75" s="18"/>
      <c r="L75" s="29"/>
      <c r="M75" s="34" t="s">
        <v>183</v>
      </c>
    </row>
    <row r="76" spans="2:13" ht="15.75">
      <c r="B76" s="22">
        <f t="shared" si="1"/>
        <v>73</v>
      </c>
      <c r="C76" s="16">
        <v>45264</v>
      </c>
      <c r="D76" s="17"/>
      <c r="E76" s="24" t="s">
        <v>14</v>
      </c>
      <c r="F76" s="38" t="s">
        <v>184</v>
      </c>
      <c r="G76" s="20"/>
      <c r="H76" s="20"/>
      <c r="I76" s="24" t="s">
        <v>17</v>
      </c>
      <c r="J76" s="34"/>
      <c r="K76" s="18"/>
      <c r="L76" s="29"/>
      <c r="M76" s="21"/>
    </row>
    <row r="77" spans="2:13" ht="124.5" customHeight="1">
      <c r="B77" s="22">
        <f t="shared" si="1"/>
        <v>74</v>
      </c>
      <c r="C77" s="16">
        <v>45272</v>
      </c>
      <c r="D77" s="17"/>
      <c r="E77" s="24" t="s">
        <v>14</v>
      </c>
      <c r="F77" s="18" t="s">
        <v>19</v>
      </c>
      <c r="G77" s="26" t="s">
        <v>185</v>
      </c>
      <c r="H77" s="20"/>
      <c r="I77" s="24" t="s">
        <v>17</v>
      </c>
      <c r="J77" s="21"/>
      <c r="K77" s="18"/>
      <c r="L77" s="29"/>
      <c r="M77" s="21"/>
    </row>
    <row r="78" spans="2:13" ht="139.5" customHeight="1">
      <c r="B78" s="22">
        <f t="shared" si="1"/>
        <v>75</v>
      </c>
      <c r="C78" s="16">
        <v>45272</v>
      </c>
      <c r="D78" s="17"/>
      <c r="E78" s="24" t="s">
        <v>14</v>
      </c>
      <c r="F78" s="18" t="s">
        <v>19</v>
      </c>
      <c r="G78" s="26" t="s">
        <v>186</v>
      </c>
      <c r="H78" s="20"/>
      <c r="I78" s="24" t="s">
        <v>17</v>
      </c>
      <c r="J78" s="21"/>
      <c r="K78" s="18"/>
      <c r="L78" s="29"/>
      <c r="M78" s="21"/>
    </row>
    <row r="79" spans="2:13" ht="84.75" customHeight="1">
      <c r="B79" s="22">
        <f t="shared" si="1"/>
        <v>76</v>
      </c>
      <c r="C79" s="16">
        <v>45288</v>
      </c>
      <c r="D79" s="17"/>
      <c r="E79" s="24" t="s">
        <v>14</v>
      </c>
      <c r="F79" s="18" t="s">
        <v>187</v>
      </c>
      <c r="G79" s="56" t="s">
        <v>188</v>
      </c>
      <c r="H79" s="20"/>
      <c r="I79" s="24" t="s">
        <v>21</v>
      </c>
      <c r="J79" s="21"/>
      <c r="K79" s="18"/>
      <c r="L79" s="29"/>
      <c r="M79" s="21"/>
    </row>
    <row r="80" spans="2:13" ht="84.75" customHeight="1">
      <c r="B80" s="22">
        <f t="shared" si="1"/>
        <v>77</v>
      </c>
      <c r="C80" s="16">
        <v>45289</v>
      </c>
      <c r="D80" s="17"/>
      <c r="E80" s="24" t="s">
        <v>14</v>
      </c>
      <c r="F80" s="18" t="s">
        <v>189</v>
      </c>
      <c r="G80" s="57" t="s">
        <v>190</v>
      </c>
      <c r="H80" s="20"/>
      <c r="I80" s="24" t="s">
        <v>21</v>
      </c>
      <c r="J80" s="21"/>
      <c r="K80" s="18"/>
      <c r="L80" s="26"/>
      <c r="M80" s="21"/>
    </row>
    <row r="81" spans="2:13" ht="92.25" customHeight="1">
      <c r="B81" s="22">
        <f t="shared" si="1"/>
        <v>78</v>
      </c>
      <c r="C81" s="16">
        <v>45289</v>
      </c>
      <c r="D81" s="17"/>
      <c r="E81" s="24" t="s">
        <v>14</v>
      </c>
      <c r="F81" s="18" t="s">
        <v>191</v>
      </c>
      <c r="G81" s="26" t="s">
        <v>192</v>
      </c>
      <c r="H81" s="25"/>
      <c r="I81" s="24" t="s">
        <v>21</v>
      </c>
      <c r="J81" s="21"/>
      <c r="K81" s="18"/>
      <c r="L81" s="29"/>
      <c r="M81" s="21"/>
    </row>
    <row r="82" spans="2:13" ht="15.75">
      <c r="B82" s="22">
        <f t="shared" si="1"/>
        <v>79</v>
      </c>
      <c r="C82" s="16"/>
      <c r="D82" s="17"/>
      <c r="E82" s="24"/>
      <c r="F82" s="18"/>
      <c r="G82" s="20"/>
      <c r="H82" s="20"/>
      <c r="I82" s="24"/>
      <c r="J82" s="21"/>
      <c r="K82" s="18"/>
      <c r="L82" s="29"/>
      <c r="M82" s="21"/>
    </row>
    <row r="83" spans="2:13" ht="15.75">
      <c r="B83" s="22">
        <f t="shared" si="1"/>
        <v>80</v>
      </c>
      <c r="C83" s="16"/>
      <c r="D83" s="17"/>
      <c r="E83" s="24"/>
      <c r="F83" s="18"/>
      <c r="G83" s="20"/>
      <c r="H83" s="20"/>
      <c r="I83" s="24"/>
      <c r="J83" s="21"/>
      <c r="K83" s="18"/>
      <c r="L83" s="29"/>
      <c r="M83" s="21"/>
    </row>
    <row r="84" spans="2:13" ht="15.75">
      <c r="B84" s="22">
        <f t="shared" si="1"/>
        <v>81</v>
      </c>
      <c r="C84" s="16"/>
      <c r="D84" s="17"/>
      <c r="E84" s="24"/>
      <c r="F84" s="58"/>
      <c r="G84" s="20"/>
      <c r="H84" s="20"/>
      <c r="I84" s="24"/>
      <c r="J84" s="21"/>
      <c r="K84" s="18"/>
      <c r="L84" s="29"/>
      <c r="M84" s="21"/>
    </row>
    <row r="85" spans="2:13" ht="73.5" customHeight="1">
      <c r="B85" s="22">
        <f t="shared" si="1"/>
        <v>82</v>
      </c>
      <c r="C85" s="16"/>
      <c r="D85" s="17"/>
      <c r="E85" s="24"/>
      <c r="F85" s="18"/>
      <c r="G85" s="59"/>
      <c r="H85" s="49"/>
      <c r="I85" s="24"/>
      <c r="J85" s="21"/>
      <c r="K85" s="18"/>
      <c r="L85" s="29"/>
      <c r="M85" s="21"/>
    </row>
    <row r="86" spans="2:13" ht="15.75">
      <c r="B86" s="22">
        <f t="shared" si="1"/>
        <v>83</v>
      </c>
      <c r="C86" s="16"/>
      <c r="D86" s="23"/>
      <c r="E86" s="24"/>
      <c r="F86" s="18"/>
      <c r="G86" s="20"/>
      <c r="H86" s="20"/>
      <c r="I86" s="24"/>
      <c r="J86" s="21"/>
      <c r="K86" s="21"/>
      <c r="L86" s="29"/>
      <c r="M86" s="21"/>
    </row>
    <row r="87" spans="2:13" ht="15.75">
      <c r="B87" s="22">
        <f t="shared" si="1"/>
        <v>84</v>
      </c>
      <c r="C87" s="16"/>
      <c r="D87" s="45"/>
      <c r="E87" s="24"/>
      <c r="F87" s="18"/>
      <c r="G87" s="26"/>
      <c r="H87" s="42"/>
      <c r="I87" s="18"/>
      <c r="J87" s="21"/>
      <c r="K87" s="21"/>
      <c r="L87" s="29"/>
      <c r="M87" s="21"/>
    </row>
    <row r="88" spans="2:13" ht="15.75">
      <c r="B88" s="22">
        <f t="shared" si="1"/>
        <v>85</v>
      </c>
      <c r="C88" s="16"/>
      <c r="D88" s="45"/>
      <c r="E88" s="24"/>
      <c r="F88" s="18"/>
      <c r="G88" s="20"/>
      <c r="H88" s="42"/>
      <c r="I88" s="24"/>
      <c r="J88" s="60"/>
      <c r="K88" s="21"/>
      <c r="L88" s="29"/>
      <c r="M88" s="21"/>
    </row>
    <row r="89" spans="2:13" ht="15.75">
      <c r="B89" s="22">
        <f t="shared" si="1"/>
        <v>86</v>
      </c>
      <c r="C89" s="16"/>
      <c r="D89" s="23"/>
      <c r="E89" s="18"/>
      <c r="F89" s="18"/>
      <c r="G89" s="20"/>
      <c r="H89" s="20"/>
      <c r="I89" s="24"/>
      <c r="J89" s="21"/>
      <c r="K89" s="18"/>
      <c r="L89" s="29"/>
      <c r="M89" s="21"/>
    </row>
    <row r="90" spans="2:13" ht="15.75">
      <c r="B90" s="22">
        <f t="shared" si="1"/>
        <v>87</v>
      </c>
      <c r="C90" s="16"/>
      <c r="D90" s="17"/>
      <c r="E90" s="18"/>
      <c r="F90" s="18"/>
      <c r="G90" s="20"/>
      <c r="H90" s="20"/>
      <c r="I90" s="18"/>
      <c r="J90" s="21"/>
      <c r="K90" s="61"/>
      <c r="L90" s="29"/>
      <c r="M90" s="21"/>
    </row>
    <row r="91" spans="2:13" ht="15.75">
      <c r="B91" s="22">
        <f t="shared" si="1"/>
        <v>88</v>
      </c>
      <c r="C91" s="16"/>
      <c r="D91" s="17"/>
      <c r="E91" s="24"/>
      <c r="F91" s="18"/>
      <c r="G91" s="62"/>
      <c r="H91" s="63"/>
      <c r="I91" s="24"/>
      <c r="J91" s="64"/>
      <c r="K91" s="18"/>
      <c r="L91" s="29"/>
      <c r="M91" s="21"/>
    </row>
    <row r="92" spans="2:13" ht="15.75">
      <c r="B92" s="22">
        <f t="shared" si="1"/>
        <v>89</v>
      </c>
      <c r="C92" s="16"/>
      <c r="D92" s="45"/>
      <c r="E92" s="18"/>
      <c r="F92" s="18"/>
      <c r="G92" s="20"/>
      <c r="H92" s="20"/>
      <c r="I92" s="24"/>
      <c r="J92" s="65"/>
      <c r="K92" s="18"/>
      <c r="L92" s="26"/>
      <c r="M92" s="21"/>
    </row>
    <row r="93" spans="2:13" ht="15.75">
      <c r="B93" s="22">
        <f t="shared" si="1"/>
        <v>90</v>
      </c>
      <c r="C93" s="16"/>
      <c r="D93" s="17"/>
      <c r="E93" s="24"/>
      <c r="F93" s="18"/>
      <c r="G93" s="20"/>
      <c r="H93" s="20"/>
      <c r="I93" s="24"/>
      <c r="J93" s="21"/>
      <c r="K93" s="18"/>
      <c r="L93" s="29"/>
      <c r="M93" s="21"/>
    </row>
    <row r="94" spans="2:13" ht="15.75">
      <c r="B94" s="22">
        <f t="shared" si="1"/>
        <v>91</v>
      </c>
      <c r="C94" s="16"/>
      <c r="D94" s="17"/>
      <c r="E94" s="24"/>
      <c r="F94" s="18"/>
      <c r="G94" s="20"/>
      <c r="H94" s="20"/>
      <c r="I94" s="24"/>
      <c r="J94" s="21"/>
      <c r="K94" s="18"/>
      <c r="L94" s="29"/>
      <c r="M94" s="21"/>
    </row>
    <row r="95" spans="2:13" ht="15.75">
      <c r="B95" s="22">
        <f t="shared" si="1"/>
        <v>92</v>
      </c>
      <c r="C95" s="16"/>
      <c r="D95" s="17"/>
      <c r="E95" s="24"/>
      <c r="F95" s="18"/>
      <c r="G95" s="20"/>
      <c r="H95" s="20"/>
      <c r="I95" s="24"/>
      <c r="J95" s="21"/>
      <c r="K95" s="18"/>
      <c r="L95" s="29"/>
      <c r="M95" s="21"/>
    </row>
    <row r="96" spans="2:13" ht="15.75">
      <c r="B96" s="22">
        <f t="shared" si="1"/>
        <v>93</v>
      </c>
      <c r="C96" s="16"/>
      <c r="D96" s="23"/>
      <c r="E96" s="24"/>
      <c r="F96" s="18"/>
      <c r="G96" s="20"/>
      <c r="H96" s="20"/>
      <c r="I96" s="24"/>
      <c r="J96" s="21"/>
      <c r="K96" s="21"/>
      <c r="L96" s="29"/>
      <c r="M96" s="21"/>
    </row>
    <row r="97" spans="2:13" ht="15.75">
      <c r="B97" s="22">
        <f t="shared" si="1"/>
        <v>94</v>
      </c>
      <c r="C97" s="16"/>
      <c r="D97" s="17"/>
      <c r="E97" s="24"/>
      <c r="F97" s="18"/>
      <c r="G97" s="26"/>
      <c r="H97" s="66"/>
      <c r="I97" s="18"/>
      <c r="J97" s="21"/>
      <c r="K97" s="18"/>
      <c r="L97" s="29"/>
      <c r="M97" s="21"/>
    </row>
    <row r="98" spans="2:13" ht="15.75">
      <c r="B98" s="22">
        <f t="shared" si="1"/>
        <v>95</v>
      </c>
      <c r="C98" s="16"/>
      <c r="D98" s="17"/>
      <c r="E98" s="24"/>
      <c r="F98" s="18"/>
      <c r="G98" s="20"/>
      <c r="H98" s="20"/>
      <c r="I98" s="24"/>
      <c r="J98" s="21"/>
      <c r="K98" s="18"/>
      <c r="L98" s="18"/>
      <c r="M98" s="21"/>
    </row>
    <row r="99" spans="2:13" ht="15.75">
      <c r="B99" s="22">
        <f t="shared" si="1"/>
        <v>96</v>
      </c>
      <c r="C99" s="16"/>
      <c r="D99" s="17"/>
      <c r="E99" s="18"/>
      <c r="F99" s="48"/>
      <c r="G99" s="20"/>
      <c r="H99" s="25"/>
      <c r="I99" s="24"/>
      <c r="J99" s="21"/>
      <c r="K99" s="18"/>
      <c r="L99" s="29"/>
      <c r="M99" s="21"/>
    </row>
    <row r="100" spans="2:13" ht="15.75">
      <c r="B100" s="22">
        <f t="shared" si="1"/>
        <v>97</v>
      </c>
      <c r="C100" s="16"/>
      <c r="D100" s="17"/>
      <c r="E100" s="18"/>
      <c r="F100" s="18"/>
      <c r="G100" s="20"/>
      <c r="H100" s="25"/>
      <c r="I100" s="24"/>
      <c r="J100" s="21"/>
      <c r="K100" s="18"/>
      <c r="L100" s="18"/>
      <c r="M100" s="21"/>
    </row>
    <row r="101" spans="2:13" ht="15.75">
      <c r="B101" s="22">
        <f t="shared" si="1"/>
        <v>98</v>
      </c>
      <c r="C101" s="16"/>
      <c r="D101" s="23"/>
      <c r="E101" s="24"/>
      <c r="F101" s="18"/>
      <c r="G101" s="20"/>
      <c r="H101" s="20"/>
      <c r="I101" s="24"/>
      <c r="J101" s="21"/>
      <c r="K101" s="18"/>
      <c r="L101" s="29"/>
      <c r="M101" s="21"/>
    </row>
    <row r="102" spans="2:13" ht="15.75">
      <c r="B102" s="22">
        <f t="shared" si="1"/>
        <v>99</v>
      </c>
      <c r="C102" s="16"/>
      <c r="D102" s="17"/>
      <c r="E102" s="24"/>
      <c r="F102" s="18"/>
      <c r="G102" s="20"/>
      <c r="H102" s="20"/>
      <c r="I102" s="24"/>
      <c r="J102" s="21"/>
      <c r="K102" s="18"/>
      <c r="L102" s="18"/>
      <c r="M102" s="21"/>
    </row>
    <row r="103" spans="2:13" ht="15.75">
      <c r="B103" s="22">
        <f t="shared" si="1"/>
        <v>100</v>
      </c>
      <c r="C103" s="16"/>
      <c r="D103" s="67"/>
      <c r="E103" s="18"/>
      <c r="F103" s="18"/>
      <c r="G103" s="20"/>
      <c r="H103" s="20"/>
      <c r="I103" s="24"/>
      <c r="J103" s="21"/>
      <c r="K103" s="18"/>
      <c r="L103" s="18"/>
      <c r="M103" s="21"/>
    </row>
    <row r="104" spans="2:22" ht="15.75">
      <c r="B104" s="22">
        <f t="shared" si="1"/>
        <v>101</v>
      </c>
      <c r="C104" s="16"/>
      <c r="D104" s="68"/>
      <c r="E104" s="18"/>
      <c r="F104" s="18"/>
      <c r="G104" s="20"/>
      <c r="H104" s="20"/>
      <c r="I104" s="24"/>
      <c r="J104" s="21"/>
      <c r="K104" s="18"/>
      <c r="L104" s="29"/>
      <c r="M104" s="21"/>
      <c r="V104" s="37"/>
    </row>
    <row r="105" spans="2:13" ht="15.75">
      <c r="B105" s="22">
        <f t="shared" si="1"/>
        <v>102</v>
      </c>
      <c r="C105" s="16"/>
      <c r="D105" s="44"/>
      <c r="E105" s="18"/>
      <c r="F105" s="18"/>
      <c r="G105" s="20"/>
      <c r="H105" s="20"/>
      <c r="I105" s="24"/>
      <c r="J105" s="21"/>
      <c r="K105" s="18"/>
      <c r="L105" s="29"/>
      <c r="M105" s="21"/>
    </row>
    <row r="106" spans="2:13" ht="15.75">
      <c r="B106" s="22">
        <f t="shared" si="1"/>
        <v>103</v>
      </c>
      <c r="C106" s="16"/>
      <c r="D106" s="44"/>
      <c r="E106" s="24"/>
      <c r="F106" s="18"/>
      <c r="G106" s="20"/>
      <c r="H106" s="20"/>
      <c r="I106" s="24"/>
      <c r="J106" s="21"/>
      <c r="K106" s="18"/>
      <c r="L106" s="29"/>
      <c r="M106" s="21"/>
    </row>
    <row r="107" spans="2:13" ht="15.75">
      <c r="B107" s="22">
        <f t="shared" si="1"/>
        <v>104</v>
      </c>
      <c r="C107" s="16"/>
      <c r="D107" s="44"/>
      <c r="E107" s="24"/>
      <c r="F107" s="18"/>
      <c r="G107" s="69"/>
      <c r="H107" s="20"/>
      <c r="I107" s="24"/>
      <c r="J107" s="21"/>
      <c r="K107" s="18"/>
      <c r="L107" s="29"/>
      <c r="M107" s="21"/>
    </row>
    <row r="108" spans="2:13" ht="15.75">
      <c r="B108" s="22">
        <f t="shared" si="1"/>
        <v>105</v>
      </c>
      <c r="C108" s="16"/>
      <c r="D108" s="44"/>
      <c r="E108" s="24"/>
      <c r="F108" s="18"/>
      <c r="G108" s="66"/>
      <c r="H108" s="20"/>
      <c r="I108" s="24"/>
      <c r="J108" s="21"/>
      <c r="K108" s="18"/>
      <c r="L108" s="29"/>
      <c r="M108" s="21"/>
    </row>
    <row r="109" spans="2:13" ht="15.75">
      <c r="B109" s="22">
        <v>106</v>
      </c>
      <c r="C109" s="16"/>
      <c r="D109" s="44"/>
      <c r="E109" s="24"/>
      <c r="F109" s="18"/>
      <c r="G109" s="66"/>
      <c r="H109" s="20"/>
      <c r="I109" s="24"/>
      <c r="J109" s="21"/>
      <c r="K109" s="18"/>
      <c r="L109" s="29"/>
      <c r="M109" s="21"/>
    </row>
    <row r="110" spans="2:13" ht="49.5" customHeight="1">
      <c r="B110" s="22" t="s">
        <v>193</v>
      </c>
      <c r="C110" s="16"/>
      <c r="D110" s="44"/>
      <c r="E110" s="24"/>
      <c r="F110" s="18"/>
      <c r="G110" s="20"/>
      <c r="H110" s="20"/>
      <c r="I110" s="24"/>
      <c r="J110" s="21"/>
      <c r="K110" s="18"/>
      <c r="L110" s="29"/>
      <c r="M110" s="21"/>
    </row>
    <row r="111" spans="2:13" ht="15.75">
      <c r="B111" s="22">
        <v>107</v>
      </c>
      <c r="C111" s="16"/>
      <c r="D111" s="44"/>
      <c r="E111" s="24"/>
      <c r="F111" s="18"/>
      <c r="G111" s="20"/>
      <c r="H111" s="42"/>
      <c r="I111" s="24"/>
      <c r="J111" s="21"/>
      <c r="K111" s="18"/>
      <c r="L111" s="29"/>
      <c r="M111" s="21"/>
    </row>
    <row r="112" spans="2:13" ht="15.75">
      <c r="B112" s="22">
        <f aca="true" t="shared" si="2" ref="B112:B250">B111+1</f>
        <v>108</v>
      </c>
      <c r="C112" s="16"/>
      <c r="D112" s="44"/>
      <c r="E112" s="24"/>
      <c r="F112" s="18"/>
      <c r="G112" s="69"/>
      <c r="H112" s="20"/>
      <c r="I112" s="24"/>
      <c r="J112" s="21"/>
      <c r="K112" s="18"/>
      <c r="L112" s="29"/>
      <c r="M112" s="21"/>
    </row>
    <row r="113" spans="2:13" ht="15.75">
      <c r="B113" s="22">
        <f t="shared" si="2"/>
        <v>109</v>
      </c>
      <c r="C113" s="16"/>
      <c r="D113" s="44"/>
      <c r="E113" s="24"/>
      <c r="F113" s="18"/>
      <c r="G113" s="69"/>
      <c r="H113" s="20"/>
      <c r="I113" s="24"/>
      <c r="J113" s="21"/>
      <c r="K113" s="18"/>
      <c r="L113" s="29"/>
      <c r="M113" s="21"/>
    </row>
    <row r="114" spans="2:13" ht="15.75">
      <c r="B114" s="22">
        <f t="shared" si="2"/>
        <v>110</v>
      </c>
      <c r="C114" s="16"/>
      <c r="D114" s="44"/>
      <c r="E114" s="24"/>
      <c r="F114" s="18"/>
      <c r="G114" s="20"/>
      <c r="H114" s="66"/>
      <c r="I114" s="18"/>
      <c r="J114" s="21"/>
      <c r="K114" s="18"/>
      <c r="L114" s="29"/>
      <c r="M114" s="21"/>
    </row>
    <row r="115" spans="2:13" ht="15.75">
      <c r="B115" s="22">
        <f t="shared" si="2"/>
        <v>111</v>
      </c>
      <c r="C115" s="16"/>
      <c r="D115" s="44"/>
      <c r="E115" s="18"/>
      <c r="F115" s="18"/>
      <c r="G115" s="20"/>
      <c r="H115" s="25"/>
      <c r="I115" s="24"/>
      <c r="J115" s="21"/>
      <c r="K115" s="18"/>
      <c r="L115" s="29"/>
      <c r="M115" s="21"/>
    </row>
    <row r="116" spans="2:13" ht="15.75">
      <c r="B116" s="22">
        <f t="shared" si="2"/>
        <v>112</v>
      </c>
      <c r="C116" s="16"/>
      <c r="D116" s="44"/>
      <c r="E116" s="24"/>
      <c r="F116" s="18"/>
      <c r="G116" s="20"/>
      <c r="H116" s="20"/>
      <c r="I116" s="24"/>
      <c r="J116" s="21"/>
      <c r="K116" s="18"/>
      <c r="L116" s="70"/>
      <c r="M116" s="21"/>
    </row>
    <row r="117" spans="2:13" ht="15.75">
      <c r="B117" s="22">
        <f t="shared" si="2"/>
        <v>113</v>
      </c>
      <c r="C117" s="16"/>
      <c r="D117" s="44"/>
      <c r="E117" s="24"/>
      <c r="F117" s="18"/>
      <c r="G117" s="20"/>
      <c r="H117" s="20"/>
      <c r="I117" s="18"/>
      <c r="J117" s="21"/>
      <c r="K117" s="18"/>
      <c r="L117" s="18"/>
      <c r="M117" s="21"/>
    </row>
    <row r="118" spans="2:13" ht="15.75">
      <c r="B118" s="22">
        <f t="shared" si="2"/>
        <v>114</v>
      </c>
      <c r="C118" s="16"/>
      <c r="D118" s="44"/>
      <c r="E118" s="18"/>
      <c r="F118" s="18"/>
      <c r="G118" s="20"/>
      <c r="H118" s="20"/>
      <c r="I118" s="18"/>
      <c r="J118" s="21"/>
      <c r="K118" s="18"/>
      <c r="L118" s="29"/>
      <c r="M118" s="21"/>
    </row>
    <row r="119" spans="2:13" ht="15.75">
      <c r="B119" s="22">
        <f t="shared" si="2"/>
        <v>115</v>
      </c>
      <c r="C119" s="16"/>
      <c r="D119" s="44"/>
      <c r="E119" s="18"/>
      <c r="F119" s="18"/>
      <c r="G119" s="20"/>
      <c r="H119" s="20"/>
      <c r="I119" s="24"/>
      <c r="J119" s="21"/>
      <c r="K119" s="18"/>
      <c r="L119" s="29"/>
      <c r="M119" s="21"/>
    </row>
    <row r="120" spans="2:13" ht="15.75">
      <c r="B120" s="22">
        <f t="shared" si="2"/>
        <v>116</v>
      </c>
      <c r="C120" s="16"/>
      <c r="D120" s="44"/>
      <c r="E120" s="18"/>
      <c r="F120" s="18"/>
      <c r="G120" s="20"/>
      <c r="H120" s="20"/>
      <c r="I120" s="24"/>
      <c r="J120" s="21"/>
      <c r="K120" s="18"/>
      <c r="L120" s="29"/>
      <c r="M120" s="21"/>
    </row>
    <row r="121" spans="2:13" ht="15.75">
      <c r="B121" s="22">
        <f t="shared" si="2"/>
        <v>117</v>
      </c>
      <c r="C121" s="16"/>
      <c r="D121" s="44"/>
      <c r="E121" s="18"/>
      <c r="F121" s="18"/>
      <c r="G121" s="20"/>
      <c r="H121" s="20"/>
      <c r="I121" s="24"/>
      <c r="J121" s="21"/>
      <c r="K121" s="18"/>
      <c r="L121" s="29"/>
      <c r="M121" s="21"/>
    </row>
    <row r="122" spans="2:13" ht="15.75">
      <c r="B122" s="22">
        <f t="shared" si="2"/>
        <v>118</v>
      </c>
      <c r="C122" s="16"/>
      <c r="D122" s="44"/>
      <c r="E122" s="24"/>
      <c r="F122" s="18"/>
      <c r="G122" s="20"/>
      <c r="H122" s="20"/>
      <c r="I122" s="24"/>
      <c r="J122" s="21"/>
      <c r="K122" s="18"/>
      <c r="L122" s="29"/>
      <c r="M122" s="21"/>
    </row>
    <row r="123" spans="2:13" ht="15.75">
      <c r="B123" s="22">
        <f t="shared" si="2"/>
        <v>119</v>
      </c>
      <c r="C123" s="16"/>
      <c r="D123" s="44"/>
      <c r="E123" s="24"/>
      <c r="F123" s="18"/>
      <c r="G123" s="20"/>
      <c r="H123" s="42"/>
      <c r="I123" s="24"/>
      <c r="J123" s="21"/>
      <c r="K123" s="18"/>
      <c r="L123" s="29"/>
      <c r="M123" s="21"/>
    </row>
    <row r="124" spans="2:13" ht="15.75">
      <c r="B124" s="22">
        <f t="shared" si="2"/>
        <v>120</v>
      </c>
      <c r="C124" s="16"/>
      <c r="D124" s="44"/>
      <c r="E124" s="24"/>
      <c r="F124" s="18"/>
      <c r="G124" s="20"/>
      <c r="H124" s="20"/>
      <c r="I124" s="24"/>
      <c r="J124" s="21"/>
      <c r="K124" s="18"/>
      <c r="L124" s="29"/>
      <c r="M124" s="21"/>
    </row>
    <row r="125" spans="2:13" ht="15.75">
      <c r="B125" s="22">
        <f t="shared" si="2"/>
        <v>121</v>
      </c>
      <c r="C125" s="16"/>
      <c r="D125" s="44"/>
      <c r="E125" s="24"/>
      <c r="F125" s="18"/>
      <c r="G125" s="43"/>
      <c r="H125" s="20"/>
      <c r="I125" s="24"/>
      <c r="J125" s="21"/>
      <c r="K125" s="18"/>
      <c r="L125" s="29"/>
      <c r="M125" s="21"/>
    </row>
    <row r="126" spans="2:13" ht="15.75">
      <c r="B126" s="22">
        <f t="shared" si="2"/>
        <v>122</v>
      </c>
      <c r="C126" s="16"/>
      <c r="D126" s="44"/>
      <c r="E126" s="24"/>
      <c r="F126" s="18"/>
      <c r="G126" s="20"/>
      <c r="H126" s="20"/>
      <c r="I126" s="24"/>
      <c r="J126" s="21"/>
      <c r="K126" s="18"/>
      <c r="L126" s="29"/>
      <c r="M126" s="21"/>
    </row>
    <row r="127" spans="2:13" ht="15.75">
      <c r="B127" s="22">
        <f t="shared" si="2"/>
        <v>123</v>
      </c>
      <c r="C127" s="16"/>
      <c r="D127" s="44"/>
      <c r="E127" s="24"/>
      <c r="F127" s="18"/>
      <c r="G127" s="71"/>
      <c r="H127" s="20"/>
      <c r="I127" s="24"/>
      <c r="J127" s="21"/>
      <c r="K127" s="18"/>
      <c r="L127" s="29"/>
      <c r="M127" s="21"/>
    </row>
    <row r="128" spans="2:13" ht="15.75">
      <c r="B128" s="22">
        <f t="shared" si="2"/>
        <v>124</v>
      </c>
      <c r="C128" s="16"/>
      <c r="D128" s="44"/>
      <c r="E128" s="18"/>
      <c r="F128" s="18"/>
      <c r="G128" s="42"/>
      <c r="H128" s="20"/>
      <c r="I128" s="24"/>
      <c r="J128" s="21"/>
      <c r="K128" s="18"/>
      <c r="L128" s="18"/>
      <c r="M128" s="21"/>
    </row>
    <row r="129" spans="2:13" ht="15.75">
      <c r="B129" s="22">
        <f t="shared" si="2"/>
        <v>125</v>
      </c>
      <c r="C129" s="16"/>
      <c r="D129" s="44"/>
      <c r="E129" s="24"/>
      <c r="F129" s="18"/>
      <c r="G129" s="20"/>
      <c r="H129" s="20"/>
      <c r="I129" s="24"/>
      <c r="J129" s="21"/>
      <c r="K129" s="18"/>
      <c r="L129" s="29"/>
      <c r="M129" s="21"/>
    </row>
    <row r="130" spans="2:13" ht="15.75">
      <c r="B130" s="22">
        <f t="shared" si="2"/>
        <v>126</v>
      </c>
      <c r="C130" s="16"/>
      <c r="D130" s="44"/>
      <c r="E130" s="24"/>
      <c r="F130" s="18"/>
      <c r="G130" s="20"/>
      <c r="H130" s="20"/>
      <c r="I130" s="24"/>
      <c r="J130" s="21"/>
      <c r="K130" s="18"/>
      <c r="L130" s="29"/>
      <c r="M130" s="21"/>
    </row>
    <row r="131" spans="2:13" ht="15.75">
      <c r="B131" s="22">
        <f t="shared" si="2"/>
        <v>127</v>
      </c>
      <c r="C131" s="16"/>
      <c r="D131" s="44"/>
      <c r="E131" s="24"/>
      <c r="F131" s="18"/>
      <c r="G131" s="20"/>
      <c r="H131" s="20"/>
      <c r="I131" s="24"/>
      <c r="J131" s="21"/>
      <c r="K131" s="18"/>
      <c r="L131" s="29"/>
      <c r="M131" s="21"/>
    </row>
    <row r="132" spans="2:13" ht="15.75">
      <c r="B132" s="22">
        <f t="shared" si="2"/>
        <v>128</v>
      </c>
      <c r="C132" s="16"/>
      <c r="D132" s="44"/>
      <c r="E132" s="24"/>
      <c r="F132" s="18"/>
      <c r="G132" s="20"/>
      <c r="H132" s="42"/>
      <c r="I132" s="24"/>
      <c r="J132" s="60"/>
      <c r="K132" s="18"/>
      <c r="L132" s="29"/>
      <c r="M132" s="21"/>
    </row>
    <row r="133" spans="2:13" ht="15.75">
      <c r="B133" s="22">
        <f t="shared" si="2"/>
        <v>129</v>
      </c>
      <c r="C133" s="16"/>
      <c r="D133" s="44"/>
      <c r="E133" s="18"/>
      <c r="F133" s="18"/>
      <c r="G133" s="20"/>
      <c r="H133" s="20"/>
      <c r="I133" s="24"/>
      <c r="J133" s="72"/>
      <c r="K133" s="18"/>
      <c r="L133" s="29"/>
      <c r="M133" s="21"/>
    </row>
    <row r="134" spans="2:13" ht="15.75">
      <c r="B134" s="22">
        <f t="shared" si="2"/>
        <v>130</v>
      </c>
      <c r="C134" s="16"/>
      <c r="D134" s="44"/>
      <c r="E134" s="24"/>
      <c r="F134" s="18"/>
      <c r="G134" s="20"/>
      <c r="H134" s="20"/>
      <c r="I134" s="24"/>
      <c r="J134" s="21"/>
      <c r="K134" s="18"/>
      <c r="L134" s="29"/>
      <c r="M134" s="21"/>
    </row>
    <row r="135" spans="2:13" ht="15.75">
      <c r="B135" s="22">
        <f t="shared" si="2"/>
        <v>131</v>
      </c>
      <c r="C135" s="16"/>
      <c r="D135" s="44"/>
      <c r="E135" s="24"/>
      <c r="F135" s="48"/>
      <c r="G135" s="20"/>
      <c r="H135" s="42"/>
      <c r="I135" s="24"/>
      <c r="J135" s="21"/>
      <c r="K135" s="18"/>
      <c r="L135" s="29"/>
      <c r="M135" s="21"/>
    </row>
    <row r="136" spans="2:13" ht="15.75">
      <c r="B136" s="22">
        <f t="shared" si="2"/>
        <v>132</v>
      </c>
      <c r="C136" s="16"/>
      <c r="D136" s="44"/>
      <c r="E136" s="24"/>
      <c r="F136" s="48"/>
      <c r="G136" s="20"/>
      <c r="H136" s="42"/>
      <c r="I136" s="24"/>
      <c r="J136" s="21"/>
      <c r="K136" s="18"/>
      <c r="L136" s="29"/>
      <c r="M136" s="21"/>
    </row>
    <row r="137" spans="2:13" ht="15.75">
      <c r="B137" s="22">
        <f t="shared" si="2"/>
        <v>133</v>
      </c>
      <c r="C137" s="16"/>
      <c r="D137" s="44"/>
      <c r="E137" s="18"/>
      <c r="F137" s="48"/>
      <c r="G137" s="20"/>
      <c r="H137" s="20"/>
      <c r="I137" s="24"/>
      <c r="J137" s="21"/>
      <c r="K137" s="18"/>
      <c r="L137" s="29"/>
      <c r="M137" s="21"/>
    </row>
    <row r="138" spans="2:13" ht="15.75">
      <c r="B138" s="22">
        <f t="shared" si="2"/>
        <v>134</v>
      </c>
      <c r="C138" s="16"/>
      <c r="D138" s="44"/>
      <c r="E138" s="24"/>
      <c r="F138" s="18"/>
      <c r="G138" s="20"/>
      <c r="H138" s="20"/>
      <c r="I138" s="24"/>
      <c r="J138" s="21"/>
      <c r="K138" s="18"/>
      <c r="L138" s="29"/>
      <c r="M138" s="21"/>
    </row>
    <row r="139" spans="2:13" ht="15.75">
      <c r="B139" s="22">
        <f t="shared" si="2"/>
        <v>135</v>
      </c>
      <c r="C139" s="16"/>
      <c r="D139" s="44"/>
      <c r="E139" s="24"/>
      <c r="F139" s="18"/>
      <c r="G139" s="20"/>
      <c r="H139" s="20"/>
      <c r="I139" s="24"/>
      <c r="J139" s="21"/>
      <c r="K139" s="18"/>
      <c r="L139" s="29"/>
      <c r="M139" s="21"/>
    </row>
    <row r="140" spans="2:13" ht="15.75">
      <c r="B140" s="22">
        <f t="shared" si="2"/>
        <v>136</v>
      </c>
      <c r="C140" s="16"/>
      <c r="D140" s="44"/>
      <c r="E140" s="24"/>
      <c r="F140" s="58"/>
      <c r="G140" s="20"/>
      <c r="H140" s="20"/>
      <c r="I140" s="24"/>
      <c r="J140" s="21"/>
      <c r="K140" s="18"/>
      <c r="L140" s="29"/>
      <c r="M140" s="21"/>
    </row>
    <row r="141" spans="2:13" ht="15.75">
      <c r="B141" s="22">
        <f t="shared" si="2"/>
        <v>137</v>
      </c>
      <c r="C141" s="16"/>
      <c r="D141" s="44"/>
      <c r="E141" s="16"/>
      <c r="F141" s="58"/>
      <c r="G141" s="47"/>
      <c r="H141" s="20"/>
      <c r="I141" s="24"/>
      <c r="J141" s="21"/>
      <c r="K141" s="18"/>
      <c r="L141" s="29"/>
      <c r="M141" s="21"/>
    </row>
    <row r="142" spans="2:13" ht="15.75">
      <c r="B142" s="22">
        <f t="shared" si="2"/>
        <v>138</v>
      </c>
      <c r="C142" s="16"/>
      <c r="D142" s="44"/>
      <c r="E142" s="24"/>
      <c r="F142" s="48"/>
      <c r="G142" s="20"/>
      <c r="H142" s="20"/>
      <c r="I142" s="24"/>
      <c r="J142" s="21"/>
      <c r="K142" s="18"/>
      <c r="L142" s="29"/>
      <c r="M142" s="21"/>
    </row>
    <row r="143" spans="2:13" ht="15.75">
      <c r="B143" s="22">
        <f t="shared" si="2"/>
        <v>139</v>
      </c>
      <c r="C143" s="16"/>
      <c r="D143" s="44"/>
      <c r="E143" s="16"/>
      <c r="F143" s="48"/>
      <c r="G143" s="20"/>
      <c r="H143" s="26"/>
      <c r="I143" s="24"/>
      <c r="J143" s="21"/>
      <c r="K143" s="18"/>
      <c r="L143" s="29"/>
      <c r="M143" s="21"/>
    </row>
    <row r="144" spans="2:13" ht="15.75">
      <c r="B144" s="22">
        <f t="shared" si="2"/>
        <v>140</v>
      </c>
      <c r="C144" s="16"/>
      <c r="D144" s="44"/>
      <c r="E144" s="24"/>
      <c r="F144" s="48"/>
      <c r="G144" s="20"/>
      <c r="H144" s="43"/>
      <c r="I144" s="24"/>
      <c r="J144" s="21"/>
      <c r="K144" s="18"/>
      <c r="L144" s="29"/>
      <c r="M144" s="21"/>
    </row>
    <row r="145" spans="2:13" ht="15.75">
      <c r="B145" s="22">
        <f t="shared" si="2"/>
        <v>141</v>
      </c>
      <c r="C145" s="16"/>
      <c r="D145" s="44"/>
      <c r="E145" s="24"/>
      <c r="F145" s="48"/>
      <c r="G145" s="20"/>
      <c r="H145" s="43"/>
      <c r="I145" s="24"/>
      <c r="J145" s="21"/>
      <c r="K145" s="18"/>
      <c r="L145" s="29"/>
      <c r="M145" s="21"/>
    </row>
    <row r="146" spans="2:13" ht="15.75">
      <c r="B146" s="22">
        <f t="shared" si="2"/>
        <v>142</v>
      </c>
      <c r="C146" s="16"/>
      <c r="D146" s="44"/>
      <c r="E146" s="24"/>
      <c r="F146" s="48"/>
      <c r="G146" s="20"/>
      <c r="H146" s="43"/>
      <c r="I146" s="24"/>
      <c r="J146" s="21"/>
      <c r="K146" s="18"/>
      <c r="L146" s="29"/>
      <c r="M146" s="21"/>
    </row>
    <row r="147" spans="2:13" ht="15.75">
      <c r="B147" s="22">
        <f t="shared" si="2"/>
        <v>143</v>
      </c>
      <c r="C147" s="16"/>
      <c r="D147" s="44"/>
      <c r="E147" s="24"/>
      <c r="F147" s="48"/>
      <c r="G147" s="20"/>
      <c r="H147" s="20"/>
      <c r="I147" s="24"/>
      <c r="J147" s="21"/>
      <c r="K147" s="18"/>
      <c r="L147" s="29"/>
      <c r="M147" s="21"/>
    </row>
    <row r="148" spans="2:13" ht="15.75">
      <c r="B148" s="22">
        <f t="shared" si="2"/>
        <v>144</v>
      </c>
      <c r="C148" s="16"/>
      <c r="D148" s="44"/>
      <c r="E148" s="24"/>
      <c r="F148" s="18"/>
      <c r="G148" s="20"/>
      <c r="H148" s="20"/>
      <c r="I148" s="24"/>
      <c r="J148" s="21"/>
      <c r="K148" s="18"/>
      <c r="L148" s="29"/>
      <c r="M148" s="21"/>
    </row>
    <row r="149" spans="2:13" ht="15.75">
      <c r="B149" s="22">
        <f t="shared" si="2"/>
        <v>145</v>
      </c>
      <c r="C149" s="16"/>
      <c r="D149" s="44"/>
      <c r="E149" s="24"/>
      <c r="F149" s="18"/>
      <c r="G149" s="20"/>
      <c r="H149" s="20"/>
      <c r="I149" s="24"/>
      <c r="J149" s="21"/>
      <c r="K149" s="18"/>
      <c r="L149" s="29"/>
      <c r="M149" s="21"/>
    </row>
    <row r="150" spans="2:13" ht="15.75">
      <c r="B150" s="22">
        <f t="shared" si="2"/>
        <v>146</v>
      </c>
      <c r="C150" s="16"/>
      <c r="D150" s="44"/>
      <c r="E150" s="24"/>
      <c r="F150" s="18"/>
      <c r="G150" s="20"/>
      <c r="H150" s="20"/>
      <c r="I150" s="24"/>
      <c r="J150" s="21"/>
      <c r="K150" s="18"/>
      <c r="L150" s="29"/>
      <c r="M150" s="21"/>
    </row>
    <row r="151" spans="2:13" ht="15.75">
      <c r="B151" s="22">
        <f t="shared" si="2"/>
        <v>147</v>
      </c>
      <c r="C151" s="16"/>
      <c r="D151" s="44"/>
      <c r="E151" s="24"/>
      <c r="F151" s="18"/>
      <c r="G151" s="20"/>
      <c r="H151" s="20"/>
      <c r="I151" s="24"/>
      <c r="J151" s="34"/>
      <c r="K151" s="18"/>
      <c r="L151" s="29"/>
      <c r="M151" s="21"/>
    </row>
    <row r="152" spans="2:13" ht="15.75">
      <c r="B152" s="22">
        <f t="shared" si="2"/>
        <v>148</v>
      </c>
      <c r="C152" s="16"/>
      <c r="D152" s="44"/>
      <c r="E152" s="18"/>
      <c r="F152" s="48"/>
      <c r="G152" s="20"/>
      <c r="H152" s="20"/>
      <c r="I152" s="24"/>
      <c r="J152" s="21"/>
      <c r="K152" s="18"/>
      <c r="L152" s="29"/>
      <c r="M152" s="21"/>
    </row>
    <row r="153" spans="2:13" ht="15.75">
      <c r="B153" s="22">
        <f t="shared" si="2"/>
        <v>149</v>
      </c>
      <c r="C153" s="73"/>
      <c r="D153" s="44"/>
      <c r="E153" s="24"/>
      <c r="F153" s="18"/>
      <c r="G153" s="20"/>
      <c r="H153" s="49"/>
      <c r="I153" s="74"/>
      <c r="J153" s="21"/>
      <c r="K153" s="18"/>
      <c r="L153" s="29"/>
      <c r="M153" s="21"/>
    </row>
    <row r="154" spans="2:13" ht="15.75">
      <c r="B154" s="22">
        <f t="shared" si="2"/>
        <v>150</v>
      </c>
      <c r="C154" s="73"/>
      <c r="D154" s="44"/>
      <c r="E154" s="18"/>
      <c r="F154" s="18"/>
      <c r="G154" s="20"/>
      <c r="H154" s="20"/>
      <c r="I154" s="24"/>
      <c r="J154" s="21"/>
      <c r="K154" s="18"/>
      <c r="L154" s="29"/>
      <c r="M154" s="21"/>
    </row>
    <row r="155" spans="2:13" ht="15.75">
      <c r="B155" s="22">
        <f t="shared" si="2"/>
        <v>151</v>
      </c>
      <c r="C155" s="16"/>
      <c r="D155" s="44"/>
      <c r="E155" s="18"/>
      <c r="F155" s="18"/>
      <c r="G155" s="20"/>
      <c r="H155" s="25"/>
      <c r="I155" s="24"/>
      <c r="J155" s="21"/>
      <c r="K155" s="18"/>
      <c r="L155" s="29"/>
      <c r="M155" s="21"/>
    </row>
    <row r="156" spans="2:13" ht="15.75">
      <c r="B156" s="22">
        <f t="shared" si="2"/>
        <v>152</v>
      </c>
      <c r="C156" s="16"/>
      <c r="D156" s="44"/>
      <c r="E156" s="18"/>
      <c r="F156" s="48"/>
      <c r="G156" s="20"/>
      <c r="H156" s="20"/>
      <c r="I156" s="24"/>
      <c r="J156" s="21"/>
      <c r="K156" s="18"/>
      <c r="L156" s="29"/>
      <c r="M156" s="21"/>
    </row>
    <row r="157" spans="2:13" ht="15.75">
      <c r="B157" s="22">
        <f t="shared" si="2"/>
        <v>153</v>
      </c>
      <c r="C157" s="16"/>
      <c r="D157" s="44"/>
      <c r="E157" s="24"/>
      <c r="F157" s="18"/>
      <c r="G157" s="20"/>
      <c r="H157" s="42"/>
      <c r="I157" s="24"/>
      <c r="J157" s="21"/>
      <c r="K157" s="18"/>
      <c r="L157" s="29"/>
      <c r="M157" s="21"/>
    </row>
    <row r="158" spans="2:13" ht="15.75">
      <c r="B158" s="22">
        <f t="shared" si="2"/>
        <v>154</v>
      </c>
      <c r="C158" s="16"/>
      <c r="D158" s="44"/>
      <c r="E158" s="24"/>
      <c r="F158" s="43"/>
      <c r="G158" s="59"/>
      <c r="H158" s="20"/>
      <c r="I158" s="24"/>
      <c r="J158" s="21"/>
      <c r="K158" s="18"/>
      <c r="L158" s="29"/>
      <c r="M158" s="21"/>
    </row>
    <row r="159" spans="2:13" ht="15.75">
      <c r="B159" s="22">
        <f t="shared" si="2"/>
        <v>155</v>
      </c>
      <c r="C159" s="16"/>
      <c r="D159" s="44"/>
      <c r="E159" s="24"/>
      <c r="F159" s="18"/>
      <c r="G159" s="19"/>
      <c r="H159" s="20"/>
      <c r="I159" s="24"/>
      <c r="J159" s="21"/>
      <c r="K159" s="18"/>
      <c r="L159" s="29"/>
      <c r="M159" s="21"/>
    </row>
    <row r="160" spans="2:13" ht="15.75">
      <c r="B160" s="22">
        <f t="shared" si="2"/>
        <v>156</v>
      </c>
      <c r="C160" s="16"/>
      <c r="D160" s="44"/>
      <c r="E160" s="24"/>
      <c r="F160" s="18"/>
      <c r="G160" s="75"/>
      <c r="H160" s="20"/>
      <c r="I160" s="24"/>
      <c r="J160" s="21"/>
      <c r="K160" s="18"/>
      <c r="L160" s="29"/>
      <c r="M160" s="21"/>
    </row>
    <row r="161" spans="2:13" ht="15.75">
      <c r="B161" s="22">
        <f t="shared" si="2"/>
        <v>157</v>
      </c>
      <c r="C161" s="16"/>
      <c r="D161" s="44"/>
      <c r="E161" s="24"/>
      <c r="F161" s="18"/>
      <c r="G161" s="20"/>
      <c r="H161" s="20"/>
      <c r="I161" s="24"/>
      <c r="J161" s="21"/>
      <c r="K161" s="18"/>
      <c r="L161" s="29"/>
      <c r="M161" s="21"/>
    </row>
    <row r="162" spans="2:13" ht="15.75">
      <c r="B162" s="22">
        <f t="shared" si="2"/>
        <v>158</v>
      </c>
      <c r="C162" s="16"/>
      <c r="D162" s="44"/>
      <c r="E162" s="24"/>
      <c r="F162" s="76"/>
      <c r="G162" s="43"/>
      <c r="H162" s="20"/>
      <c r="I162" s="24"/>
      <c r="J162" s="21"/>
      <c r="K162" s="18"/>
      <c r="L162" s="29"/>
      <c r="M162" s="21"/>
    </row>
    <row r="163" spans="2:13" ht="15.75">
      <c r="B163" s="22">
        <f t="shared" si="2"/>
        <v>159</v>
      </c>
      <c r="C163" s="16"/>
      <c r="D163" s="44"/>
      <c r="E163" s="24"/>
      <c r="F163" s="18"/>
      <c r="G163" s="47"/>
      <c r="H163" s="26"/>
      <c r="I163" s="24"/>
      <c r="J163" s="21"/>
      <c r="K163" s="18"/>
      <c r="L163" s="29"/>
      <c r="M163" s="21"/>
    </row>
    <row r="164" spans="2:13" ht="15.75">
      <c r="B164" s="22">
        <f t="shared" si="2"/>
        <v>160</v>
      </c>
      <c r="C164" s="16"/>
      <c r="D164" s="44"/>
      <c r="E164" s="24"/>
      <c r="F164" s="18"/>
      <c r="G164" s="77"/>
      <c r="H164" s="20"/>
      <c r="I164" s="24"/>
      <c r="J164" s="21"/>
      <c r="K164" s="18"/>
      <c r="L164" s="29"/>
      <c r="M164" s="21"/>
    </row>
    <row r="165" spans="2:13" ht="15.75">
      <c r="B165" s="22">
        <f t="shared" si="2"/>
        <v>161</v>
      </c>
      <c r="C165" s="16"/>
      <c r="D165" s="44"/>
      <c r="E165" s="24"/>
      <c r="F165" s="18"/>
      <c r="G165" s="78"/>
      <c r="H165" s="20"/>
      <c r="I165" s="24"/>
      <c r="J165" s="21"/>
      <c r="K165" s="18"/>
      <c r="L165" s="29"/>
      <c r="M165" s="21"/>
    </row>
    <row r="166" spans="2:25" ht="15.75">
      <c r="B166" s="22">
        <f t="shared" si="2"/>
        <v>162</v>
      </c>
      <c r="C166" s="16"/>
      <c r="D166" s="44"/>
      <c r="E166" s="24"/>
      <c r="F166" s="18"/>
      <c r="G166" s="78"/>
      <c r="H166" s="26"/>
      <c r="I166" s="24"/>
      <c r="J166" s="21"/>
      <c r="K166" s="18"/>
      <c r="L166" s="29"/>
      <c r="M166" s="21"/>
      <c r="Y166" s="8"/>
    </row>
    <row r="167" spans="2:13" ht="15.75">
      <c r="B167" s="22">
        <f t="shared" si="2"/>
        <v>163</v>
      </c>
      <c r="C167" s="16"/>
      <c r="D167" s="17"/>
      <c r="E167" s="24"/>
      <c r="F167" s="18"/>
      <c r="G167" s="47"/>
      <c r="H167" s="20"/>
      <c r="I167" s="24"/>
      <c r="J167" s="21"/>
      <c r="K167" s="18"/>
      <c r="L167" s="29"/>
      <c r="M167" s="21"/>
    </row>
    <row r="168" spans="2:13" ht="15.75">
      <c r="B168" s="22">
        <f t="shared" si="2"/>
        <v>164</v>
      </c>
      <c r="C168" s="16"/>
      <c r="D168" s="17"/>
      <c r="E168" s="16"/>
      <c r="F168" s="58"/>
      <c r="G168" s="47"/>
      <c r="H168" s="20"/>
      <c r="I168" s="24"/>
      <c r="J168" s="21"/>
      <c r="K168" s="18"/>
      <c r="L168" s="29"/>
      <c r="M168" s="21"/>
    </row>
    <row r="169" spans="2:13" ht="15.75">
      <c r="B169" s="22">
        <f t="shared" si="2"/>
        <v>165</v>
      </c>
      <c r="C169" s="16"/>
      <c r="D169" s="45"/>
      <c r="E169" s="18"/>
      <c r="F169" s="48"/>
      <c r="G169" s="47"/>
      <c r="H169" s="75"/>
      <c r="I169" s="24"/>
      <c r="J169" s="21"/>
      <c r="K169" s="18"/>
      <c r="L169" s="29"/>
      <c r="M169" s="21"/>
    </row>
    <row r="170" spans="2:13" ht="15.75">
      <c r="B170" s="22">
        <f t="shared" si="2"/>
        <v>166</v>
      </c>
      <c r="C170" s="16"/>
      <c r="D170" s="17"/>
      <c r="E170" s="18"/>
      <c r="F170" s="18"/>
      <c r="G170" s="69"/>
      <c r="H170" s="75"/>
      <c r="I170" s="24"/>
      <c r="J170" s="21"/>
      <c r="K170" s="18"/>
      <c r="L170" s="29"/>
      <c r="M170" s="21"/>
    </row>
    <row r="171" spans="2:13" ht="15.75">
      <c r="B171" s="22">
        <f t="shared" si="2"/>
        <v>167</v>
      </c>
      <c r="C171" s="16"/>
      <c r="D171" s="53"/>
      <c r="E171" s="24"/>
      <c r="F171" s="18"/>
      <c r="G171" s="69"/>
      <c r="H171" s="79"/>
      <c r="I171" s="24"/>
      <c r="J171" s="21"/>
      <c r="K171" s="18"/>
      <c r="L171" s="29"/>
      <c r="M171" s="21"/>
    </row>
    <row r="172" spans="2:13" ht="15.75">
      <c r="B172" s="22">
        <f t="shared" si="2"/>
        <v>168</v>
      </c>
      <c r="C172" s="16"/>
      <c r="D172" s="28"/>
      <c r="E172" s="24"/>
      <c r="F172" s="18"/>
      <c r="G172" s="69"/>
      <c r="H172" s="49"/>
      <c r="I172" s="24"/>
      <c r="J172" s="21"/>
      <c r="K172" s="18"/>
      <c r="L172" s="29"/>
      <c r="M172" s="21"/>
    </row>
    <row r="173" spans="2:13" ht="15.75">
      <c r="B173" s="22">
        <f t="shared" si="2"/>
        <v>169</v>
      </c>
      <c r="C173" s="16"/>
      <c r="D173" s="17"/>
      <c r="E173" s="24"/>
      <c r="F173" s="18"/>
      <c r="G173" s="71"/>
      <c r="H173" s="75"/>
      <c r="I173" s="24"/>
      <c r="J173" s="21"/>
      <c r="K173" s="18"/>
      <c r="L173" s="29"/>
      <c r="M173" s="21"/>
    </row>
    <row r="174" spans="2:13" ht="15.75">
      <c r="B174" s="22">
        <f t="shared" si="2"/>
        <v>170</v>
      </c>
      <c r="C174" s="16"/>
      <c r="D174" s="80"/>
      <c r="E174" s="18"/>
      <c r="F174" s="18"/>
      <c r="G174" s="20"/>
      <c r="H174" s="75"/>
      <c r="I174" s="24"/>
      <c r="J174" s="21"/>
      <c r="K174" s="18"/>
      <c r="L174" s="29"/>
      <c r="M174" s="21"/>
    </row>
    <row r="175" spans="2:13" ht="15.75">
      <c r="B175" s="22">
        <f t="shared" si="2"/>
        <v>171</v>
      </c>
      <c r="C175" s="16"/>
      <c r="D175" s="23"/>
      <c r="E175" s="18"/>
      <c r="F175" s="18"/>
      <c r="G175" s="20"/>
      <c r="H175" s="75"/>
      <c r="I175" s="24"/>
      <c r="J175" s="21"/>
      <c r="K175" s="18"/>
      <c r="L175" s="29"/>
      <c r="M175" s="21"/>
    </row>
    <row r="176" spans="2:13" ht="15.75">
      <c r="B176" s="22">
        <f t="shared" si="2"/>
        <v>172</v>
      </c>
      <c r="C176" s="16"/>
      <c r="D176" s="23"/>
      <c r="E176" s="18"/>
      <c r="F176" s="18"/>
      <c r="G176" s="20"/>
      <c r="H176" s="75"/>
      <c r="I176" s="24"/>
      <c r="J176" s="21"/>
      <c r="K176" s="18"/>
      <c r="L176" s="29"/>
      <c r="M176" s="21"/>
    </row>
    <row r="177" spans="2:13" ht="15.75">
      <c r="B177" s="22">
        <f t="shared" si="2"/>
        <v>173</v>
      </c>
      <c r="C177" s="16"/>
      <c r="D177" s="17"/>
      <c r="E177" s="18"/>
      <c r="F177" s="18"/>
      <c r="G177" s="20"/>
      <c r="H177" s="75"/>
      <c r="I177" s="24"/>
      <c r="J177" s="21"/>
      <c r="K177" s="18"/>
      <c r="L177" s="29"/>
      <c r="M177" s="21"/>
    </row>
    <row r="178" spans="2:13" ht="15.75">
      <c r="B178" s="22">
        <f t="shared" si="2"/>
        <v>174</v>
      </c>
      <c r="C178" s="16"/>
      <c r="D178" s="23"/>
      <c r="E178" s="18"/>
      <c r="F178" s="18"/>
      <c r="G178" s="20"/>
      <c r="H178" s="75"/>
      <c r="I178" s="24"/>
      <c r="J178" s="21"/>
      <c r="K178" s="18"/>
      <c r="L178" s="29"/>
      <c r="M178" s="21"/>
    </row>
    <row r="179" spans="2:13" ht="15.75">
      <c r="B179" s="22">
        <f t="shared" si="2"/>
        <v>175</v>
      </c>
      <c r="C179" s="16"/>
      <c r="D179" s="23"/>
      <c r="E179" s="24"/>
      <c r="F179" s="48"/>
      <c r="G179" s="20"/>
      <c r="H179" s="49"/>
      <c r="I179" s="24"/>
      <c r="J179" s="21"/>
      <c r="K179" s="18"/>
      <c r="L179" s="29"/>
      <c r="M179" s="70"/>
    </row>
    <row r="180" spans="2:13" ht="15.75">
      <c r="B180" s="22">
        <f t="shared" si="2"/>
        <v>176</v>
      </c>
      <c r="C180" s="16"/>
      <c r="D180" s="53"/>
      <c r="E180" s="18"/>
      <c r="F180" s="18"/>
      <c r="G180" s="20"/>
      <c r="H180" s="20"/>
      <c r="I180" s="18"/>
      <c r="J180" s="21"/>
      <c r="K180" s="18"/>
      <c r="L180" s="29"/>
      <c r="M180" s="21"/>
    </row>
    <row r="181" spans="2:13" ht="15.75">
      <c r="B181" s="22">
        <f t="shared" si="2"/>
        <v>177</v>
      </c>
      <c r="C181" s="16"/>
      <c r="D181" s="53"/>
      <c r="E181" s="24"/>
      <c r="F181" s="18"/>
      <c r="G181" s="20"/>
      <c r="H181" s="20"/>
      <c r="I181" s="24"/>
      <c r="J181" s="21"/>
      <c r="K181" s="18"/>
      <c r="L181" s="29"/>
      <c r="M181" s="21"/>
    </row>
    <row r="182" spans="2:13" ht="15.75">
      <c r="B182" s="22">
        <f t="shared" si="2"/>
        <v>178</v>
      </c>
      <c r="C182" s="16"/>
      <c r="D182" s="53"/>
      <c r="E182" s="18"/>
      <c r="F182" s="18"/>
      <c r="G182" s="26"/>
      <c r="H182" s="20"/>
      <c r="I182" s="24"/>
      <c r="J182" s="21"/>
      <c r="K182" s="18"/>
      <c r="L182" s="29"/>
      <c r="M182" s="21"/>
    </row>
    <row r="183" spans="2:13" ht="15.75">
      <c r="B183" s="22">
        <f t="shared" si="2"/>
        <v>179</v>
      </c>
      <c r="C183" s="16"/>
      <c r="D183" s="53"/>
      <c r="E183" s="18"/>
      <c r="F183" s="18"/>
      <c r="G183" s="20"/>
      <c r="H183" s="20"/>
      <c r="I183" s="24"/>
      <c r="J183" s="21"/>
      <c r="K183" s="18"/>
      <c r="L183" s="29"/>
      <c r="M183" s="21"/>
    </row>
    <row r="184" spans="2:13" ht="15.75">
      <c r="B184" s="22">
        <f t="shared" si="2"/>
        <v>180</v>
      </c>
      <c r="C184" s="16"/>
      <c r="D184" s="53"/>
      <c r="E184" s="24"/>
      <c r="F184" s="18"/>
      <c r="G184" s="20"/>
      <c r="H184" s="20"/>
      <c r="I184" s="24"/>
      <c r="J184" s="21"/>
      <c r="K184" s="18"/>
      <c r="L184" s="29"/>
      <c r="M184" s="21"/>
    </row>
    <row r="185" spans="2:13" ht="15.75">
      <c r="B185" s="81">
        <f t="shared" si="2"/>
        <v>181</v>
      </c>
      <c r="C185" s="82"/>
      <c r="D185" s="83"/>
      <c r="E185" s="84"/>
      <c r="F185" s="85"/>
      <c r="G185" s="86"/>
      <c r="H185" s="87"/>
      <c r="I185" s="85"/>
      <c r="J185" s="88"/>
      <c r="K185" s="84"/>
      <c r="L185" s="89"/>
      <c r="M185" s="88"/>
    </row>
    <row r="186" spans="2:13" ht="15.75">
      <c r="B186" s="22">
        <f t="shared" si="2"/>
        <v>182</v>
      </c>
      <c r="C186" s="16"/>
      <c r="D186" s="90"/>
      <c r="E186" s="24"/>
      <c r="F186" s="18"/>
      <c r="G186" s="18"/>
      <c r="H186" s="20"/>
      <c r="I186" s="24"/>
      <c r="J186" s="21"/>
      <c r="K186" s="18"/>
      <c r="L186" s="29"/>
      <c r="M186" s="21"/>
    </row>
    <row r="187" spans="2:13" ht="15.75">
      <c r="B187" s="22">
        <f t="shared" si="2"/>
        <v>183</v>
      </c>
      <c r="C187" s="16"/>
      <c r="D187" s="45"/>
      <c r="E187" s="24"/>
      <c r="F187" s="18"/>
      <c r="G187" s="18"/>
      <c r="H187" s="20"/>
      <c r="I187" s="24"/>
      <c r="J187" s="21"/>
      <c r="K187" s="18"/>
      <c r="L187" s="29"/>
      <c r="M187" s="21"/>
    </row>
    <row r="188" spans="2:13" ht="15.75">
      <c r="B188" s="22">
        <f t="shared" si="2"/>
        <v>184</v>
      </c>
      <c r="C188" s="16"/>
      <c r="D188" s="45"/>
      <c r="E188" s="24"/>
      <c r="F188" s="18"/>
      <c r="G188" s="20"/>
      <c r="H188" s="20"/>
      <c r="I188" s="24"/>
      <c r="J188" s="21"/>
      <c r="K188" s="18"/>
      <c r="L188" s="29"/>
      <c r="M188" s="21"/>
    </row>
    <row r="189" spans="2:13" ht="15.75">
      <c r="B189" s="22">
        <f t="shared" si="2"/>
        <v>185</v>
      </c>
      <c r="C189" s="16"/>
      <c r="D189" s="53"/>
      <c r="E189" s="24"/>
      <c r="F189" s="18"/>
      <c r="G189" s="20"/>
      <c r="H189" s="20"/>
      <c r="I189" s="24"/>
      <c r="J189" s="21"/>
      <c r="K189" s="18"/>
      <c r="L189" s="29"/>
      <c r="M189" s="21"/>
    </row>
    <row r="190" spans="2:13" ht="15.75">
      <c r="B190" s="22">
        <f t="shared" si="2"/>
        <v>186</v>
      </c>
      <c r="C190" s="16"/>
      <c r="D190" s="53"/>
      <c r="E190" s="24"/>
      <c r="F190" s="18"/>
      <c r="G190" s="20"/>
      <c r="H190" s="20"/>
      <c r="I190" s="24"/>
      <c r="J190" s="21"/>
      <c r="K190" s="18"/>
      <c r="L190" s="29"/>
      <c r="M190" s="21"/>
    </row>
    <row r="191" spans="2:13" ht="15.75">
      <c r="B191" s="22">
        <f t="shared" si="2"/>
        <v>187</v>
      </c>
      <c r="C191" s="16"/>
      <c r="D191" s="23"/>
      <c r="E191" s="18"/>
      <c r="F191" s="18"/>
      <c r="G191" s="20"/>
      <c r="H191" s="20"/>
      <c r="I191" s="24"/>
      <c r="J191" s="21"/>
      <c r="K191" s="18"/>
      <c r="L191" s="29"/>
      <c r="M191" s="21"/>
    </row>
    <row r="192" spans="2:13" ht="15.75">
      <c r="B192" s="22">
        <f t="shared" si="2"/>
        <v>188</v>
      </c>
      <c r="C192" s="16"/>
      <c r="D192" s="23"/>
      <c r="E192" s="18"/>
      <c r="F192" s="18"/>
      <c r="G192" s="20"/>
      <c r="H192" s="20"/>
      <c r="I192" s="24"/>
      <c r="J192" s="21"/>
      <c r="K192" s="18"/>
      <c r="L192" s="29"/>
      <c r="M192" s="21"/>
    </row>
    <row r="193" spans="2:13" ht="15.75">
      <c r="B193" s="22">
        <f t="shared" si="2"/>
        <v>189</v>
      </c>
      <c r="C193" s="16"/>
      <c r="D193" s="53"/>
      <c r="E193" s="24"/>
      <c r="F193" s="18"/>
      <c r="G193" s="20"/>
      <c r="H193" s="20"/>
      <c r="I193" s="24"/>
      <c r="J193" s="21"/>
      <c r="K193" s="18"/>
      <c r="L193" s="29"/>
      <c r="M193" s="21"/>
    </row>
    <row r="194" spans="2:13" ht="15.75">
      <c r="B194" s="22">
        <f t="shared" si="2"/>
        <v>190</v>
      </c>
      <c r="C194" s="16"/>
      <c r="D194" s="53"/>
      <c r="E194" s="24"/>
      <c r="F194" s="18"/>
      <c r="G194" s="20"/>
      <c r="H194" s="20"/>
      <c r="I194" s="24"/>
      <c r="J194" s="21"/>
      <c r="K194" s="18"/>
      <c r="L194" s="29"/>
      <c r="M194" s="21"/>
    </row>
    <row r="195" spans="2:13" ht="15.75">
      <c r="B195" s="22">
        <f t="shared" si="2"/>
        <v>191</v>
      </c>
      <c r="C195" s="16"/>
      <c r="D195" s="90"/>
      <c r="E195" s="24"/>
      <c r="F195" s="18"/>
      <c r="G195" s="20"/>
      <c r="H195" s="20"/>
      <c r="I195" s="24"/>
      <c r="J195" s="21"/>
      <c r="K195" s="18"/>
      <c r="L195" s="29"/>
      <c r="M195" s="21"/>
    </row>
    <row r="196" spans="2:13" ht="15.75">
      <c r="B196" s="22">
        <f t="shared" si="2"/>
        <v>192</v>
      </c>
      <c r="C196" s="16"/>
      <c r="D196" s="53"/>
      <c r="E196" s="24"/>
      <c r="F196" s="18"/>
      <c r="G196" s="20"/>
      <c r="H196" s="20"/>
      <c r="I196" s="24"/>
      <c r="J196" s="21"/>
      <c r="K196" s="18"/>
      <c r="L196" s="29"/>
      <c r="M196" s="21"/>
    </row>
    <row r="197" spans="2:13" ht="15.75">
      <c r="B197" s="22">
        <f t="shared" si="2"/>
        <v>193</v>
      </c>
      <c r="C197" s="16"/>
      <c r="D197" s="17"/>
      <c r="E197" s="24"/>
      <c r="F197" s="18"/>
      <c r="G197" s="20"/>
      <c r="H197" s="20"/>
      <c r="I197" s="24"/>
      <c r="J197" s="21"/>
      <c r="K197" s="18"/>
      <c r="L197" s="29"/>
      <c r="M197" s="21"/>
    </row>
    <row r="198" spans="2:13" ht="15.75">
      <c r="B198" s="22">
        <f t="shared" si="2"/>
        <v>194</v>
      </c>
      <c r="C198" s="16"/>
      <c r="D198" s="53"/>
      <c r="E198" s="24"/>
      <c r="F198" s="18"/>
      <c r="G198" s="20"/>
      <c r="H198" s="20"/>
      <c r="I198" s="24"/>
      <c r="J198" s="21"/>
      <c r="K198" s="18"/>
      <c r="L198" s="29"/>
      <c r="M198" s="21"/>
    </row>
    <row r="199" spans="2:13" ht="15.75">
      <c r="B199" s="22">
        <f t="shared" si="2"/>
        <v>195</v>
      </c>
      <c r="C199" s="16"/>
      <c r="D199" s="53"/>
      <c r="E199" s="24"/>
      <c r="F199" s="18"/>
      <c r="G199" s="20"/>
      <c r="H199" s="20"/>
      <c r="I199" s="24"/>
      <c r="J199" s="21"/>
      <c r="K199" s="18"/>
      <c r="L199" s="29"/>
      <c r="M199" s="21"/>
    </row>
    <row r="200" spans="2:13" ht="15.75">
      <c r="B200" s="22">
        <f t="shared" si="2"/>
        <v>196</v>
      </c>
      <c r="C200" s="16"/>
      <c r="D200" s="91"/>
      <c r="E200" s="24"/>
      <c r="F200" s="18"/>
      <c r="G200" s="20"/>
      <c r="H200" s="20"/>
      <c r="I200" s="24"/>
      <c r="J200" s="21"/>
      <c r="K200" s="18"/>
      <c r="L200" s="29"/>
      <c r="M200" s="21"/>
    </row>
    <row r="201" spans="2:13" ht="15.75">
      <c r="B201" s="22">
        <f t="shared" si="2"/>
        <v>197</v>
      </c>
      <c r="C201" s="16"/>
      <c r="D201" s="17"/>
      <c r="E201" s="24"/>
      <c r="F201" s="18"/>
      <c r="G201" s="20"/>
      <c r="H201" s="20"/>
      <c r="I201" s="24"/>
      <c r="J201" s="21"/>
      <c r="K201" s="18"/>
      <c r="L201" s="29"/>
      <c r="M201" s="21"/>
    </row>
    <row r="202" spans="2:13" ht="15.75">
      <c r="B202" s="22">
        <f t="shared" si="2"/>
        <v>198</v>
      </c>
      <c r="C202" s="16"/>
      <c r="D202" s="53"/>
      <c r="E202" s="24"/>
      <c r="F202" s="18"/>
      <c r="G202" s="20"/>
      <c r="H202" s="20"/>
      <c r="I202" s="24"/>
      <c r="J202" s="21"/>
      <c r="K202" s="18"/>
      <c r="L202" s="29"/>
      <c r="M202" s="21"/>
    </row>
    <row r="203" spans="2:13" ht="15.75">
      <c r="B203" s="22">
        <f t="shared" si="2"/>
        <v>199</v>
      </c>
      <c r="C203" s="16"/>
      <c r="D203" s="53"/>
      <c r="E203" s="24"/>
      <c r="F203" s="18"/>
      <c r="G203" s="20"/>
      <c r="H203" s="20"/>
      <c r="I203" s="24"/>
      <c r="J203" s="21"/>
      <c r="K203" s="18"/>
      <c r="L203" s="29"/>
      <c r="M203" s="21"/>
    </row>
    <row r="204" spans="2:13" ht="15.75">
      <c r="B204" s="22">
        <f t="shared" si="2"/>
        <v>200</v>
      </c>
      <c r="C204" s="16"/>
      <c r="D204" s="53"/>
      <c r="E204" s="24"/>
      <c r="F204" s="18"/>
      <c r="G204" s="20"/>
      <c r="H204" s="20"/>
      <c r="I204" s="24"/>
      <c r="J204" s="21"/>
      <c r="K204" s="18"/>
      <c r="L204" s="29"/>
      <c r="M204" s="21"/>
    </row>
    <row r="205" spans="2:13" ht="15.75">
      <c r="B205" s="22">
        <f t="shared" si="2"/>
        <v>201</v>
      </c>
      <c r="C205" s="16"/>
      <c r="D205" s="23"/>
      <c r="E205" s="24"/>
      <c r="F205" s="18"/>
      <c r="G205" s="20"/>
      <c r="H205" s="20"/>
      <c r="I205" s="24"/>
      <c r="J205" s="39"/>
      <c r="K205" s="18"/>
      <c r="L205" s="29"/>
      <c r="M205" s="21"/>
    </row>
    <row r="206" spans="2:13" ht="15.75">
      <c r="B206" s="22">
        <f t="shared" si="2"/>
        <v>202</v>
      </c>
      <c r="C206" s="16"/>
      <c r="D206" s="53"/>
      <c r="E206" s="24"/>
      <c r="F206" s="18"/>
      <c r="G206" s="20"/>
      <c r="H206" s="20"/>
      <c r="I206" s="24"/>
      <c r="J206" s="21"/>
      <c r="K206" s="18"/>
      <c r="L206" s="29"/>
      <c r="M206" s="21"/>
    </row>
    <row r="207" spans="2:13" ht="15.75">
      <c r="B207" s="22">
        <f t="shared" si="2"/>
        <v>203</v>
      </c>
      <c r="C207" s="16"/>
      <c r="D207" s="53"/>
      <c r="E207" s="24"/>
      <c r="F207" s="18"/>
      <c r="G207" s="20"/>
      <c r="H207" s="20"/>
      <c r="I207" s="24"/>
      <c r="J207" s="39"/>
      <c r="K207" s="18"/>
      <c r="L207" s="29"/>
      <c r="M207" s="21"/>
    </row>
    <row r="208" spans="2:13" ht="15.75">
      <c r="B208" s="22">
        <f t="shared" si="2"/>
        <v>204</v>
      </c>
      <c r="C208" s="16"/>
      <c r="D208" s="53"/>
      <c r="E208" s="24"/>
      <c r="F208" s="18"/>
      <c r="G208" s="20"/>
      <c r="H208" s="48"/>
      <c r="I208" s="24"/>
      <c r="J208" s="21"/>
      <c r="K208" s="18"/>
      <c r="L208" s="29"/>
      <c r="M208" s="21"/>
    </row>
    <row r="209" spans="2:13" ht="15.75">
      <c r="B209" s="22">
        <f t="shared" si="2"/>
        <v>205</v>
      </c>
      <c r="C209" s="16"/>
      <c r="D209" s="53"/>
      <c r="E209" s="24"/>
      <c r="F209" s="18"/>
      <c r="G209" s="47"/>
      <c r="H209" s="20"/>
      <c r="I209" s="24"/>
      <c r="J209" s="39"/>
      <c r="K209" s="18"/>
      <c r="L209" s="29"/>
      <c r="M209" s="21"/>
    </row>
    <row r="210" spans="2:13" ht="15.75">
      <c r="B210" s="22">
        <f t="shared" si="2"/>
        <v>206</v>
      </c>
      <c r="C210" s="16"/>
      <c r="D210" s="53"/>
      <c r="E210" s="24"/>
      <c r="F210" s="18"/>
      <c r="G210" s="26"/>
      <c r="H210" s="20"/>
      <c r="I210" s="24"/>
      <c r="J210" s="21"/>
      <c r="K210" s="18"/>
      <c r="L210" s="29"/>
      <c r="M210" s="21"/>
    </row>
    <row r="211" spans="2:13" ht="15.75">
      <c r="B211" s="22">
        <f t="shared" si="2"/>
        <v>207</v>
      </c>
      <c r="C211" s="16"/>
      <c r="D211" s="53"/>
      <c r="E211" s="24"/>
      <c r="F211" s="18"/>
      <c r="G211" s="20"/>
      <c r="H211" s="20"/>
      <c r="I211" s="24"/>
      <c r="J211" s="21"/>
      <c r="K211" s="18"/>
      <c r="L211" s="29"/>
      <c r="M211" s="21"/>
    </row>
    <row r="212" spans="2:13" ht="15.75">
      <c r="B212" s="22">
        <f t="shared" si="2"/>
        <v>208</v>
      </c>
      <c r="C212" s="16"/>
      <c r="D212" s="53"/>
      <c r="E212" s="24"/>
      <c r="F212" s="18"/>
      <c r="G212" s="20"/>
      <c r="H212" s="20"/>
      <c r="I212" s="24"/>
      <c r="J212" s="39"/>
      <c r="K212" s="18"/>
      <c r="L212" s="29"/>
      <c r="M212" s="21"/>
    </row>
    <row r="213" spans="2:13" ht="15.75">
      <c r="B213" s="22">
        <f t="shared" si="2"/>
        <v>209</v>
      </c>
      <c r="C213" s="16"/>
      <c r="D213" s="53"/>
      <c r="E213" s="24"/>
      <c r="F213" s="18"/>
      <c r="G213" s="20"/>
      <c r="H213" s="20"/>
      <c r="I213" s="24"/>
      <c r="J213" s="21"/>
      <c r="K213" s="18"/>
      <c r="L213" s="29"/>
      <c r="M213" s="21"/>
    </row>
    <row r="214" spans="2:13" ht="15.75">
      <c r="B214" s="22">
        <f t="shared" si="2"/>
        <v>210</v>
      </c>
      <c r="C214" s="16"/>
      <c r="D214" s="53"/>
      <c r="E214" s="24"/>
      <c r="F214" s="18"/>
      <c r="G214" s="20"/>
      <c r="H214" s="20"/>
      <c r="I214" s="24"/>
      <c r="J214" s="21"/>
      <c r="K214" s="18"/>
      <c r="L214" s="29"/>
      <c r="M214" s="21"/>
    </row>
    <row r="215" spans="2:13" ht="15.75">
      <c r="B215" s="22">
        <f t="shared" si="2"/>
        <v>211</v>
      </c>
      <c r="C215" s="16"/>
      <c r="D215" s="53"/>
      <c r="E215" s="24"/>
      <c r="F215" s="18"/>
      <c r="G215" s="20"/>
      <c r="H215" s="20"/>
      <c r="I215" s="24"/>
      <c r="J215" s="21"/>
      <c r="K215" s="18"/>
      <c r="L215" s="29"/>
      <c r="M215" s="21"/>
    </row>
    <row r="216" spans="2:13" ht="15.75">
      <c r="B216" s="22">
        <f t="shared" si="2"/>
        <v>212</v>
      </c>
      <c r="C216" s="16"/>
      <c r="D216" s="53"/>
      <c r="E216" s="24"/>
      <c r="F216" s="18"/>
      <c r="G216" s="20"/>
      <c r="H216" s="20"/>
      <c r="I216" s="24"/>
      <c r="J216" s="21"/>
      <c r="K216" s="18"/>
      <c r="L216" s="29"/>
      <c r="M216" s="21"/>
    </row>
    <row r="217" spans="2:13" ht="15.75">
      <c r="B217" s="22">
        <f t="shared" si="2"/>
        <v>213</v>
      </c>
      <c r="C217" s="16"/>
      <c r="D217" s="90"/>
      <c r="E217" s="24"/>
      <c r="F217" s="18"/>
      <c r="G217" s="20"/>
      <c r="H217" s="20"/>
      <c r="I217" s="24"/>
      <c r="J217" s="21"/>
      <c r="K217" s="18"/>
      <c r="L217" s="29"/>
      <c r="M217" s="21"/>
    </row>
    <row r="218" spans="2:13" ht="15.75">
      <c r="B218" s="22">
        <f t="shared" si="2"/>
        <v>214</v>
      </c>
      <c r="C218" s="16"/>
      <c r="D218" s="53"/>
      <c r="E218" s="24"/>
      <c r="F218" s="18"/>
      <c r="G218" s="20"/>
      <c r="H218" s="20"/>
      <c r="I218" s="24"/>
      <c r="J218" s="21"/>
      <c r="K218" s="18"/>
      <c r="L218" s="29"/>
      <c r="M218" s="21"/>
    </row>
    <row r="219" spans="2:13" ht="15.75">
      <c r="B219" s="22">
        <f t="shared" si="2"/>
        <v>215</v>
      </c>
      <c r="C219" s="16"/>
      <c r="D219" s="17"/>
      <c r="E219" s="24"/>
      <c r="F219" s="18"/>
      <c r="G219" s="20"/>
      <c r="H219" s="49"/>
      <c r="I219" s="20"/>
      <c r="J219" s="39"/>
      <c r="K219" s="18"/>
      <c r="L219" s="29"/>
      <c r="M219" s="21"/>
    </row>
    <row r="220" spans="2:13" ht="15.75">
      <c r="B220" s="22">
        <f t="shared" si="2"/>
        <v>216</v>
      </c>
      <c r="C220" s="16"/>
      <c r="D220" s="53"/>
      <c r="E220" s="24"/>
      <c r="F220" s="18"/>
      <c r="G220" s="69"/>
      <c r="H220" s="20"/>
      <c r="I220" s="24"/>
      <c r="J220" s="39"/>
      <c r="K220" s="18"/>
      <c r="L220" s="29"/>
      <c r="M220" s="21"/>
    </row>
    <row r="221" spans="2:13" ht="15.75">
      <c r="B221" s="22">
        <f t="shared" si="2"/>
        <v>217</v>
      </c>
      <c r="C221" s="16"/>
      <c r="D221" s="53"/>
      <c r="E221" s="18"/>
      <c r="F221" s="18"/>
      <c r="G221" s="69"/>
      <c r="H221" s="20"/>
      <c r="I221" s="24"/>
      <c r="J221" s="39"/>
      <c r="K221" s="18"/>
      <c r="L221" s="29"/>
      <c r="M221" s="21"/>
    </row>
    <row r="222" spans="2:13" ht="15.75">
      <c r="B222" s="22">
        <f t="shared" si="2"/>
        <v>218</v>
      </c>
      <c r="C222" s="16"/>
      <c r="D222" s="17"/>
      <c r="E222" s="24"/>
      <c r="F222" s="18"/>
      <c r="G222" s="20"/>
      <c r="H222" s="20"/>
      <c r="I222" s="24"/>
      <c r="J222" s="21"/>
      <c r="K222" s="18"/>
      <c r="L222" s="29"/>
      <c r="M222" s="21"/>
    </row>
    <row r="223" spans="2:13" ht="15.75">
      <c r="B223" s="22">
        <f t="shared" si="2"/>
        <v>219</v>
      </c>
      <c r="C223" s="16"/>
      <c r="D223" s="92"/>
      <c r="E223" s="24"/>
      <c r="F223" s="18"/>
      <c r="G223" s="93"/>
      <c r="H223" s="20"/>
      <c r="I223" s="24"/>
      <c r="J223" s="34"/>
      <c r="K223" s="18"/>
      <c r="L223" s="29"/>
      <c r="M223" s="21"/>
    </row>
    <row r="224" spans="2:13" ht="15.75">
      <c r="B224" s="22">
        <f t="shared" si="2"/>
        <v>220</v>
      </c>
      <c r="C224" s="16"/>
      <c r="D224" s="94"/>
      <c r="E224" s="24"/>
      <c r="F224" s="18"/>
      <c r="G224" s="47"/>
      <c r="H224" s="20"/>
      <c r="I224" s="24"/>
      <c r="J224" s="21"/>
      <c r="K224" s="18"/>
      <c r="L224" s="29"/>
      <c r="M224" s="21"/>
    </row>
    <row r="225" spans="2:13" ht="15.75">
      <c r="B225" s="22">
        <f t="shared" si="2"/>
        <v>221</v>
      </c>
      <c r="C225" s="16"/>
      <c r="D225" s="53"/>
      <c r="E225" s="24"/>
      <c r="F225" s="18"/>
      <c r="G225" s="26"/>
      <c r="H225" s="20"/>
      <c r="I225" s="24"/>
      <c r="J225" s="21"/>
      <c r="K225" s="18"/>
      <c r="L225" s="29"/>
      <c r="M225" s="21"/>
    </row>
    <row r="226" spans="2:13" ht="15.75">
      <c r="B226" s="22">
        <f t="shared" si="2"/>
        <v>222</v>
      </c>
      <c r="C226" s="16"/>
      <c r="D226" s="53"/>
      <c r="E226" s="24"/>
      <c r="F226" s="18"/>
      <c r="G226" s="20"/>
      <c r="H226" s="20"/>
      <c r="I226" s="24"/>
      <c r="J226" s="21"/>
      <c r="K226" s="18"/>
      <c r="L226" s="29"/>
      <c r="M226" s="21"/>
    </row>
    <row r="227" spans="2:13" ht="15.75">
      <c r="B227" s="22">
        <f t="shared" si="2"/>
        <v>223</v>
      </c>
      <c r="C227" s="16"/>
      <c r="D227" s="53"/>
      <c r="E227" s="18"/>
      <c r="F227" s="18"/>
      <c r="G227" s="20"/>
      <c r="H227" s="20"/>
      <c r="I227" s="24"/>
      <c r="J227" s="21"/>
      <c r="K227" s="18"/>
      <c r="L227" s="29"/>
      <c r="M227" s="21"/>
    </row>
    <row r="228" spans="2:13" ht="15.75">
      <c r="B228" s="22">
        <f t="shared" si="2"/>
        <v>224</v>
      </c>
      <c r="C228" s="16"/>
      <c r="D228" s="53"/>
      <c r="E228" s="24"/>
      <c r="F228" s="18"/>
      <c r="G228" s="59"/>
      <c r="H228" s="49"/>
      <c r="I228" s="24"/>
      <c r="J228" s="95"/>
      <c r="K228" s="18"/>
      <c r="L228" s="29"/>
      <c r="M228" s="21"/>
    </row>
    <row r="229" spans="2:13" ht="15.75">
      <c r="B229" s="22">
        <f t="shared" si="2"/>
        <v>225</v>
      </c>
      <c r="C229" s="16"/>
      <c r="D229" s="53"/>
      <c r="E229" s="24"/>
      <c r="F229" s="18"/>
      <c r="G229" s="20"/>
      <c r="H229" s="20"/>
      <c r="I229" s="24"/>
      <c r="J229" s="21"/>
      <c r="K229" s="18"/>
      <c r="L229" s="29"/>
      <c r="M229" s="21"/>
    </row>
    <row r="230" spans="2:13" ht="15.75">
      <c r="B230" s="22">
        <f t="shared" si="2"/>
        <v>226</v>
      </c>
      <c r="C230" s="16"/>
      <c r="D230" s="53"/>
      <c r="E230" s="24"/>
      <c r="F230" s="18"/>
      <c r="G230" s="20"/>
      <c r="H230" s="20"/>
      <c r="I230" s="24"/>
      <c r="J230" s="21"/>
      <c r="K230" s="18"/>
      <c r="L230" s="29"/>
      <c r="M230" s="21"/>
    </row>
    <row r="231" spans="2:13" ht="15.75">
      <c r="B231" s="22">
        <f t="shared" si="2"/>
        <v>227</v>
      </c>
      <c r="C231" s="16"/>
      <c r="D231" s="53"/>
      <c r="E231" s="24"/>
      <c r="F231" s="18"/>
      <c r="G231" s="20"/>
      <c r="H231" s="20"/>
      <c r="I231" s="24"/>
      <c r="J231" s="21"/>
      <c r="K231" s="18"/>
      <c r="L231" s="29"/>
      <c r="M231" s="21"/>
    </row>
    <row r="232" spans="2:13" ht="15.75">
      <c r="B232" s="22">
        <f t="shared" si="2"/>
        <v>228</v>
      </c>
      <c r="C232" s="16"/>
      <c r="D232" s="23"/>
      <c r="E232" s="24"/>
      <c r="F232" s="18"/>
      <c r="G232" s="20"/>
      <c r="H232" s="20"/>
      <c r="I232" s="24"/>
      <c r="J232" s="96"/>
      <c r="K232" s="18"/>
      <c r="L232" s="29"/>
      <c r="M232" s="21"/>
    </row>
    <row r="233" spans="2:13" ht="15.75">
      <c r="B233" s="22">
        <f t="shared" si="2"/>
        <v>229</v>
      </c>
      <c r="C233" s="16"/>
      <c r="D233" s="53"/>
      <c r="E233" s="24"/>
      <c r="F233" s="20"/>
      <c r="G233" s="20"/>
      <c r="H233" s="20"/>
      <c r="I233" s="24"/>
      <c r="J233" s="96"/>
      <c r="K233" s="18"/>
      <c r="L233" s="29"/>
      <c r="M233" s="21"/>
    </row>
    <row r="234" spans="2:13" ht="15.75">
      <c r="B234" s="22">
        <f t="shared" si="2"/>
        <v>230</v>
      </c>
      <c r="C234" s="16"/>
      <c r="D234" s="53"/>
      <c r="E234" s="24"/>
      <c r="F234" s="20"/>
      <c r="G234" s="20"/>
      <c r="H234" s="20"/>
      <c r="I234" s="24"/>
      <c r="J234" s="96"/>
      <c r="K234" s="18"/>
      <c r="L234" s="29"/>
      <c r="M234" s="21"/>
    </row>
    <row r="235" spans="2:13" ht="15.75">
      <c r="B235" s="22">
        <f t="shared" si="2"/>
        <v>231</v>
      </c>
      <c r="C235" s="16"/>
      <c r="D235" s="17"/>
      <c r="E235" s="24"/>
      <c r="F235" s="18"/>
      <c r="G235" s="20"/>
      <c r="H235" s="20"/>
      <c r="I235" s="24"/>
      <c r="J235" s="96"/>
      <c r="K235" s="18"/>
      <c r="L235" s="29"/>
      <c r="M235" s="21"/>
    </row>
    <row r="236" spans="2:13" ht="15.75">
      <c r="B236" s="22">
        <f t="shared" si="2"/>
        <v>232</v>
      </c>
      <c r="C236" s="16"/>
      <c r="D236" s="23"/>
      <c r="E236" s="24"/>
      <c r="F236" s="18"/>
      <c r="G236" s="20"/>
      <c r="H236" s="49"/>
      <c r="I236" s="24"/>
      <c r="J236" s="96"/>
      <c r="K236" s="18"/>
      <c r="L236" s="29"/>
      <c r="M236" s="70"/>
    </row>
    <row r="237" spans="2:13" ht="15.75">
      <c r="B237" s="22">
        <f t="shared" si="2"/>
        <v>233</v>
      </c>
      <c r="C237" s="16"/>
      <c r="D237" s="17"/>
      <c r="E237" s="24"/>
      <c r="F237" s="18"/>
      <c r="G237" s="48"/>
      <c r="H237" s="20"/>
      <c r="I237" s="24"/>
      <c r="J237" s="96"/>
      <c r="K237" s="18"/>
      <c r="L237" s="29"/>
      <c r="M237" s="21"/>
    </row>
    <row r="238" spans="2:13" ht="15.75">
      <c r="B238" s="22">
        <f t="shared" si="2"/>
        <v>234</v>
      </c>
      <c r="C238" s="16"/>
      <c r="D238" s="17"/>
      <c r="E238" s="24"/>
      <c r="F238" s="18"/>
      <c r="G238" s="20"/>
      <c r="H238" s="20"/>
      <c r="I238" s="24"/>
      <c r="J238" s="96"/>
      <c r="K238" s="18"/>
      <c r="L238" s="29"/>
      <c r="M238" s="21"/>
    </row>
    <row r="239" spans="2:13" ht="15.75">
      <c r="B239" s="22">
        <f t="shared" si="2"/>
        <v>235</v>
      </c>
      <c r="C239" s="16"/>
      <c r="D239" s="17"/>
      <c r="E239" s="24"/>
      <c r="F239" s="18"/>
      <c r="G239" s="26"/>
      <c r="H239" s="20"/>
      <c r="I239" s="24"/>
      <c r="J239" s="96"/>
      <c r="K239" s="18"/>
      <c r="L239" s="29"/>
      <c r="M239" s="21"/>
    </row>
    <row r="240" spans="2:13" ht="15.75">
      <c r="B240" s="22">
        <f t="shared" si="2"/>
        <v>236</v>
      </c>
      <c r="C240" s="16"/>
      <c r="D240" s="51"/>
      <c r="E240" s="24"/>
      <c r="F240" s="18"/>
      <c r="G240" s="26"/>
      <c r="H240" s="20"/>
      <c r="I240" s="24"/>
      <c r="J240" s="97"/>
      <c r="K240" s="18"/>
      <c r="L240" s="29"/>
      <c r="M240" s="21"/>
    </row>
    <row r="241" spans="2:13" ht="15.75">
      <c r="B241" s="22">
        <f t="shared" si="2"/>
        <v>237</v>
      </c>
      <c r="C241" s="16"/>
      <c r="D241" s="17"/>
      <c r="E241" s="24"/>
      <c r="F241" s="18"/>
      <c r="G241" s="20"/>
      <c r="H241" s="20"/>
      <c r="I241" s="24"/>
      <c r="J241" s="96"/>
      <c r="K241" s="18"/>
      <c r="L241" s="29"/>
      <c r="M241" s="21"/>
    </row>
    <row r="242" spans="2:13" ht="15.75">
      <c r="B242" s="22">
        <f t="shared" si="2"/>
        <v>238</v>
      </c>
      <c r="C242" s="16"/>
      <c r="D242" s="17"/>
      <c r="E242" s="24"/>
      <c r="F242" s="18"/>
      <c r="G242" s="20"/>
      <c r="H242" s="20"/>
      <c r="I242" s="24"/>
      <c r="J242" s="96"/>
      <c r="K242" s="18"/>
      <c r="L242" s="29"/>
      <c r="M242" s="21"/>
    </row>
    <row r="243" spans="2:13" ht="15.75">
      <c r="B243" s="22">
        <f t="shared" si="2"/>
        <v>239</v>
      </c>
      <c r="C243" s="16"/>
      <c r="D243" s="17"/>
      <c r="E243" s="24"/>
      <c r="F243" s="18"/>
      <c r="G243" s="20"/>
      <c r="H243" s="20"/>
      <c r="I243" s="24"/>
      <c r="J243" s="96"/>
      <c r="K243" s="18"/>
      <c r="L243" s="29"/>
      <c r="M243" s="21"/>
    </row>
    <row r="244" spans="2:13" ht="15.75">
      <c r="B244" s="22">
        <f t="shared" si="2"/>
        <v>240</v>
      </c>
      <c r="C244" s="16"/>
      <c r="D244" s="17"/>
      <c r="E244" s="24"/>
      <c r="F244" s="18"/>
      <c r="G244" s="20"/>
      <c r="H244" s="20"/>
      <c r="I244" s="24"/>
      <c r="J244" s="96"/>
      <c r="K244" s="18"/>
      <c r="L244" s="29"/>
      <c r="M244" s="21"/>
    </row>
    <row r="245" spans="2:13" ht="15.75">
      <c r="B245" s="22">
        <f t="shared" si="2"/>
        <v>241</v>
      </c>
      <c r="C245" s="16"/>
      <c r="D245" s="17"/>
      <c r="E245" s="24"/>
      <c r="F245" s="18"/>
      <c r="G245" s="20"/>
      <c r="H245" s="20"/>
      <c r="I245" s="24"/>
      <c r="J245" s="96"/>
      <c r="K245" s="18"/>
      <c r="L245" s="29"/>
      <c r="M245" s="21"/>
    </row>
    <row r="246" spans="2:13" ht="15.75">
      <c r="B246" s="22">
        <f t="shared" si="2"/>
        <v>242</v>
      </c>
      <c r="C246" s="16"/>
      <c r="D246" s="17"/>
      <c r="E246" s="24"/>
      <c r="F246" s="18"/>
      <c r="G246" s="20"/>
      <c r="H246" s="20"/>
      <c r="I246" s="24"/>
      <c r="J246" s="96"/>
      <c r="K246" s="18"/>
      <c r="L246" s="29"/>
      <c r="M246" s="21"/>
    </row>
    <row r="247" spans="2:13" ht="15.75">
      <c r="B247" s="22">
        <f t="shared" si="2"/>
        <v>243</v>
      </c>
      <c r="C247" s="16"/>
      <c r="D247" s="51"/>
      <c r="E247" s="24"/>
      <c r="F247" s="18"/>
      <c r="G247" s="26"/>
      <c r="H247" s="20"/>
      <c r="I247" s="24"/>
      <c r="J247" s="96"/>
      <c r="K247" s="18"/>
      <c r="L247" s="29"/>
      <c r="M247" s="21"/>
    </row>
    <row r="248" spans="2:13" ht="15.75">
      <c r="B248" s="22">
        <f t="shared" si="2"/>
        <v>244</v>
      </c>
      <c r="C248" s="16"/>
      <c r="D248" s="51"/>
      <c r="E248" s="24"/>
      <c r="F248" s="18"/>
      <c r="G248" s="26"/>
      <c r="H248" s="20"/>
      <c r="I248" s="24"/>
      <c r="J248" s="96"/>
      <c r="K248" s="18"/>
      <c r="L248" s="29"/>
      <c r="M248" s="21"/>
    </row>
    <row r="249" spans="2:13" ht="15.75">
      <c r="B249" s="22">
        <f t="shared" si="2"/>
        <v>245</v>
      </c>
      <c r="C249" s="16"/>
      <c r="D249" s="51"/>
      <c r="E249" s="24"/>
      <c r="F249" s="18"/>
      <c r="G249" s="78"/>
      <c r="H249" s="20"/>
      <c r="I249" s="24"/>
      <c r="J249" s="96"/>
      <c r="K249" s="18"/>
      <c r="L249" s="29"/>
      <c r="M249" s="21"/>
    </row>
    <row r="250" spans="2:13" ht="15.75">
      <c r="B250" s="22">
        <f t="shared" si="2"/>
        <v>246</v>
      </c>
      <c r="C250" s="16"/>
      <c r="D250" s="51"/>
      <c r="E250" s="24"/>
      <c r="F250" s="18"/>
      <c r="G250" s="26"/>
      <c r="H250" s="20"/>
      <c r="I250" s="24"/>
      <c r="J250" s="98">
        <f>SUM(J3:J249)</f>
        <v>2173022.73</v>
      </c>
      <c r="K250" s="18"/>
      <c r="L250" s="29"/>
      <c r="M250" s="98">
        <f>SUM(M3:M249)</f>
        <v>596994.66</v>
      </c>
    </row>
    <row r="251" spans="2:13" ht="47.25">
      <c r="B251" s="22">
        <v>103</v>
      </c>
      <c r="C251" s="16">
        <v>44860</v>
      </c>
      <c r="D251" s="51" t="s">
        <v>32</v>
      </c>
      <c r="E251" s="24" t="s">
        <v>14</v>
      </c>
      <c r="F251" s="18" t="s">
        <v>33</v>
      </c>
      <c r="G251" s="20" t="s">
        <v>194</v>
      </c>
      <c r="H251" s="20"/>
      <c r="I251" s="24" t="s">
        <v>21</v>
      </c>
      <c r="J251" s="96">
        <v>400</v>
      </c>
      <c r="K251" s="18"/>
      <c r="L251" s="29"/>
      <c r="M251" s="21"/>
    </row>
    <row r="252" spans="2:13" ht="15.75">
      <c r="B252" s="22"/>
      <c r="C252" s="16"/>
      <c r="D252" s="51"/>
      <c r="E252" s="24"/>
      <c r="F252" s="18"/>
      <c r="G252" s="26"/>
      <c r="H252" s="20"/>
      <c r="I252" s="24"/>
      <c r="J252" s="96"/>
      <c r="K252" s="18"/>
      <c r="L252" s="29"/>
      <c r="M252" s="21"/>
    </row>
    <row r="253" spans="2:13" ht="15.75">
      <c r="B253" s="22"/>
      <c r="C253" s="16"/>
      <c r="D253" s="51"/>
      <c r="E253" s="99"/>
      <c r="F253" s="18"/>
      <c r="G253" s="26"/>
      <c r="H253" s="100"/>
      <c r="I253" s="24"/>
      <c r="J253" s="96"/>
      <c r="K253" s="101"/>
      <c r="L253" s="29"/>
      <c r="M253" s="21"/>
    </row>
    <row r="254" spans="2:13" ht="15.75">
      <c r="B254" s="22"/>
      <c r="C254" s="16"/>
      <c r="D254" s="51"/>
      <c r="E254" s="99"/>
      <c r="F254" s="18"/>
      <c r="G254" s="26"/>
      <c r="H254" s="100"/>
      <c r="I254" s="24"/>
      <c r="J254" s="96"/>
      <c r="K254" s="101"/>
      <c r="L254" s="29"/>
      <c r="M254" s="21"/>
    </row>
    <row r="255" spans="2:13" ht="15.75">
      <c r="B255" s="22"/>
      <c r="C255" s="16"/>
      <c r="D255" s="51"/>
      <c r="E255" s="99"/>
      <c r="F255" s="18"/>
      <c r="G255" s="26"/>
      <c r="H255" s="100"/>
      <c r="I255" s="24"/>
      <c r="J255" s="96"/>
      <c r="K255" s="101"/>
      <c r="L255" s="29"/>
      <c r="M255" s="21"/>
    </row>
    <row r="256" spans="2:13" ht="15.75">
      <c r="B256" s="22"/>
      <c r="C256" s="16"/>
      <c r="D256" s="51"/>
      <c r="E256" s="99"/>
      <c r="F256" s="18"/>
      <c r="G256" s="26"/>
      <c r="H256" s="100"/>
      <c r="I256" s="24"/>
      <c r="J256" s="96"/>
      <c r="K256" s="101"/>
      <c r="L256" s="29"/>
      <c r="M256" s="21"/>
    </row>
    <row r="257" spans="2:13" ht="15.75">
      <c r="B257" s="22"/>
      <c r="C257" s="16"/>
      <c r="D257" s="51"/>
      <c r="E257" s="99"/>
      <c r="F257" s="18"/>
      <c r="G257" s="26"/>
      <c r="H257" s="100"/>
      <c r="I257" s="24"/>
      <c r="J257" s="96"/>
      <c r="K257" s="101"/>
      <c r="L257" s="29"/>
      <c r="M257" s="21"/>
    </row>
    <row r="258" spans="2:13" ht="15.75">
      <c r="B258" s="22"/>
      <c r="C258" s="16"/>
      <c r="D258" s="51"/>
      <c r="E258" s="99"/>
      <c r="F258" s="18"/>
      <c r="G258" s="26"/>
      <c r="H258" s="100"/>
      <c r="I258" s="24"/>
      <c r="J258" s="96"/>
      <c r="K258" s="101"/>
      <c r="L258" s="29"/>
      <c r="M258" s="21"/>
    </row>
    <row r="259" spans="2:13" ht="15.75">
      <c r="B259" s="22"/>
      <c r="C259" s="16"/>
      <c r="D259" s="51"/>
      <c r="E259" s="99"/>
      <c r="F259" s="18"/>
      <c r="G259" s="26"/>
      <c r="H259" s="100"/>
      <c r="I259" s="24"/>
      <c r="J259" s="96"/>
      <c r="K259" s="101"/>
      <c r="L259" s="29"/>
      <c r="M259" s="21"/>
    </row>
    <row r="260" spans="2:13" ht="15.75">
      <c r="B260" s="22"/>
      <c r="C260" s="16"/>
      <c r="D260" s="51"/>
      <c r="E260" s="99"/>
      <c r="F260" s="18"/>
      <c r="G260" s="26"/>
      <c r="H260" s="100"/>
      <c r="I260" s="24"/>
      <c r="J260" s="96"/>
      <c r="K260" s="101"/>
      <c r="L260" s="29"/>
      <c r="M260" s="21"/>
    </row>
    <row r="261" spans="2:13" ht="15.75">
      <c r="B261" s="22"/>
      <c r="C261" s="16"/>
      <c r="D261" s="51"/>
      <c r="E261" s="99"/>
      <c r="F261" s="18"/>
      <c r="G261" s="26"/>
      <c r="H261" s="100"/>
      <c r="I261" s="24"/>
      <c r="J261" s="96"/>
      <c r="K261" s="101"/>
      <c r="L261" s="29"/>
      <c r="M261" s="21"/>
    </row>
    <row r="262" spans="2:13" ht="15.75">
      <c r="B262" s="22"/>
      <c r="C262" s="16"/>
      <c r="D262" s="51"/>
      <c r="E262" s="99"/>
      <c r="F262" s="18"/>
      <c r="G262" s="26"/>
      <c r="H262" s="100"/>
      <c r="I262" s="24"/>
      <c r="J262" s="96"/>
      <c r="K262" s="101"/>
      <c r="L262" s="29"/>
      <c r="M262" s="21"/>
    </row>
    <row r="263" spans="2:13" ht="15.75">
      <c r="B263" s="22"/>
      <c r="C263" s="16"/>
      <c r="D263" s="51"/>
      <c r="E263" s="99"/>
      <c r="F263" s="18"/>
      <c r="G263" s="26"/>
      <c r="H263" s="100"/>
      <c r="I263" s="24"/>
      <c r="J263" s="96"/>
      <c r="K263" s="101"/>
      <c r="L263" s="29"/>
      <c r="M263" s="21"/>
    </row>
    <row r="264" spans="2:13" ht="15.75">
      <c r="B264" s="22"/>
      <c r="C264" s="16"/>
      <c r="D264" s="51"/>
      <c r="E264" s="99"/>
      <c r="F264" s="18"/>
      <c r="G264" s="26"/>
      <c r="H264" s="100"/>
      <c r="I264" s="24"/>
      <c r="J264" s="96"/>
      <c r="K264" s="101"/>
      <c r="L264" s="29"/>
      <c r="M264" s="21"/>
    </row>
    <row r="265" spans="2:13" ht="15.75">
      <c r="B265" s="22"/>
      <c r="C265" s="16"/>
      <c r="D265" s="51"/>
      <c r="E265" s="99"/>
      <c r="F265" s="18"/>
      <c r="G265" s="26"/>
      <c r="H265" s="100"/>
      <c r="I265" s="24"/>
      <c r="J265" s="96"/>
      <c r="K265" s="101"/>
      <c r="L265" s="29"/>
      <c r="M265" s="21"/>
    </row>
    <row r="266" spans="2:13" ht="15.75">
      <c r="B266" s="22"/>
      <c r="C266" s="16"/>
      <c r="D266" s="51"/>
      <c r="E266" s="99"/>
      <c r="F266" s="18"/>
      <c r="G266" s="26"/>
      <c r="H266" s="100"/>
      <c r="I266" s="24"/>
      <c r="J266" s="96"/>
      <c r="K266" s="101"/>
      <c r="L266" s="29"/>
      <c r="M266" s="21"/>
    </row>
    <row r="267" spans="2:13" ht="15.75">
      <c r="B267" s="22"/>
      <c r="C267" s="16"/>
      <c r="D267" s="51"/>
      <c r="E267" s="99"/>
      <c r="F267" s="18"/>
      <c r="G267" s="26"/>
      <c r="H267" s="100"/>
      <c r="I267" s="24"/>
      <c r="J267" s="96"/>
      <c r="K267" s="101"/>
      <c r="L267" s="29"/>
      <c r="M267" s="21"/>
    </row>
    <row r="268" spans="2:13" ht="15.75">
      <c r="B268" s="22"/>
      <c r="C268" s="16"/>
      <c r="D268" s="51"/>
      <c r="E268" s="99"/>
      <c r="F268" s="18"/>
      <c r="G268" s="26"/>
      <c r="H268" s="100"/>
      <c r="I268" s="24"/>
      <c r="J268" s="96"/>
      <c r="K268" s="101"/>
      <c r="L268" s="29"/>
      <c r="M268" s="21"/>
    </row>
  </sheetData>
  <sheetProtection selectLockedCells="1" selectUnlockedCells="1"/>
  <autoFilter ref="B2:M2"/>
  <mergeCells count="2">
    <mergeCell ref="B1:C1"/>
    <mergeCell ref="D1:M1"/>
  </mergeCells>
  <printOptions/>
  <pageMargins left="0.7000000000000001" right="0.7000000000000001" top="0.75" bottom="0.75" header="0.5118110236220472" footer="0.5118110236220472"/>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dimension ref="B1:Y267"/>
  <sheetViews>
    <sheetView workbookViewId="0" topLeftCell="A1">
      <selection activeCell="A1" sqref="A1"/>
    </sheetView>
  </sheetViews>
  <sheetFormatPr defaultColWidth="9.140625" defaultRowHeight="12.75"/>
  <cols>
    <col min="1" max="1" width="4.421875" style="1" customWidth="1"/>
    <col min="2" max="2" width="9.00390625" style="2" customWidth="1"/>
    <col min="3" max="3" width="14.00390625" style="2" customWidth="1"/>
    <col min="4" max="4" width="17.421875" style="3" customWidth="1"/>
    <col min="5" max="5" width="21.421875" style="2" customWidth="1"/>
    <col min="6" max="6" width="28.140625" style="2" customWidth="1"/>
    <col min="7" max="7" width="44.00390625" style="4" customWidth="1"/>
    <col min="8" max="8" width="17.421875" style="5" customWidth="1"/>
    <col min="9" max="9" width="7.421875" style="2" customWidth="1"/>
    <col min="10" max="10" width="27.7109375" style="6" customWidth="1"/>
    <col min="11" max="11" width="16.00390625" style="7" customWidth="1"/>
    <col min="12" max="12" width="21.421875" style="1" customWidth="1"/>
    <col min="13" max="13" width="21.421875" style="8" customWidth="1"/>
    <col min="14" max="16384" width="9.140625" style="1" customWidth="1"/>
  </cols>
  <sheetData>
    <row r="1" spans="2:13" ht="118.5" customHeight="1">
      <c r="B1" s="9"/>
      <c r="C1" s="9"/>
      <c r="D1" s="10" t="s">
        <v>0</v>
      </c>
      <c r="E1" s="10"/>
      <c r="F1" s="10"/>
      <c r="G1" s="10"/>
      <c r="H1" s="10"/>
      <c r="I1" s="10"/>
      <c r="J1" s="10"/>
      <c r="K1" s="10"/>
      <c r="L1" s="10"/>
      <c r="M1" s="10"/>
    </row>
    <row r="2" spans="2:13" s="11" customFormat="1" ht="31.5">
      <c r="B2" s="12" t="s">
        <v>1</v>
      </c>
      <c r="C2" s="12" t="s">
        <v>2</v>
      </c>
      <c r="D2" s="13" t="s">
        <v>3</v>
      </c>
      <c r="E2" s="12" t="s">
        <v>4</v>
      </c>
      <c r="F2" s="12" t="s">
        <v>5</v>
      </c>
      <c r="G2" s="14" t="s">
        <v>6</v>
      </c>
      <c r="H2" s="14" t="s">
        <v>7</v>
      </c>
      <c r="I2" s="12" t="s">
        <v>8</v>
      </c>
      <c r="J2" s="14" t="s">
        <v>9</v>
      </c>
      <c r="K2" s="12" t="s">
        <v>10</v>
      </c>
      <c r="L2" s="12" t="s">
        <v>11</v>
      </c>
      <c r="M2" s="12" t="s">
        <v>12</v>
      </c>
    </row>
    <row r="3" spans="2:13" ht="47.25" hidden="1">
      <c r="B3" s="102">
        <v>1</v>
      </c>
      <c r="C3" s="16">
        <v>44571</v>
      </c>
      <c r="D3" s="17" t="s">
        <v>195</v>
      </c>
      <c r="E3" s="18" t="s">
        <v>14</v>
      </c>
      <c r="F3" s="18" t="s">
        <v>33</v>
      </c>
      <c r="G3" s="103" t="s">
        <v>194</v>
      </c>
      <c r="H3" s="20"/>
      <c r="I3" s="18" t="s">
        <v>21</v>
      </c>
      <c r="J3" s="21">
        <v>1000</v>
      </c>
      <c r="K3" s="18"/>
      <c r="L3" s="18"/>
      <c r="M3" s="21"/>
    </row>
    <row r="4" spans="2:13" ht="31.5" hidden="1">
      <c r="B4" s="104">
        <f aca="true" t="shared" si="0" ref="B4:B107">B3+1</f>
        <v>2</v>
      </c>
      <c r="C4" s="16">
        <v>44572</v>
      </c>
      <c r="D4" s="23" t="s">
        <v>196</v>
      </c>
      <c r="E4" s="18" t="s">
        <v>14</v>
      </c>
      <c r="F4" s="18" t="s">
        <v>197</v>
      </c>
      <c r="G4" s="20" t="s">
        <v>198</v>
      </c>
      <c r="H4" s="20"/>
      <c r="I4" s="24" t="s">
        <v>21</v>
      </c>
      <c r="J4" s="21">
        <v>405</v>
      </c>
      <c r="K4" s="18"/>
      <c r="L4" s="18"/>
      <c r="M4" s="21"/>
    </row>
    <row r="5" spans="2:13" ht="78.75" hidden="1">
      <c r="B5" s="104">
        <f t="shared" si="0"/>
        <v>3</v>
      </c>
      <c r="C5" s="16">
        <v>44572</v>
      </c>
      <c r="D5" s="17" t="s">
        <v>199</v>
      </c>
      <c r="E5" s="18" t="s">
        <v>14</v>
      </c>
      <c r="F5" s="18" t="s">
        <v>160</v>
      </c>
      <c r="G5" s="20" t="s">
        <v>200</v>
      </c>
      <c r="H5" s="25"/>
      <c r="I5" s="24" t="s">
        <v>17</v>
      </c>
      <c r="J5" s="21"/>
      <c r="K5" s="18"/>
      <c r="L5" s="18"/>
      <c r="M5" s="21">
        <v>600</v>
      </c>
    </row>
    <row r="6" spans="2:13" ht="47.25" hidden="1">
      <c r="B6" s="104">
        <f t="shared" si="0"/>
        <v>4</v>
      </c>
      <c r="C6" s="16">
        <v>44572</v>
      </c>
      <c r="D6" s="17">
        <v>8048747424</v>
      </c>
      <c r="E6" s="18" t="s">
        <v>14</v>
      </c>
      <c r="F6" s="18" t="s">
        <v>201</v>
      </c>
      <c r="G6" s="37" t="s">
        <v>202</v>
      </c>
      <c r="H6" s="20"/>
      <c r="I6" s="24" t="s">
        <v>17</v>
      </c>
      <c r="J6" s="21"/>
      <c r="K6" s="18"/>
      <c r="L6" s="18"/>
      <c r="M6" s="21">
        <v>23169.79</v>
      </c>
    </row>
    <row r="7" spans="2:13" ht="78.75" hidden="1">
      <c r="B7" s="104">
        <f t="shared" si="0"/>
        <v>5</v>
      </c>
      <c r="C7" s="16">
        <v>44575</v>
      </c>
      <c r="D7" s="105" t="s">
        <v>203</v>
      </c>
      <c r="E7" s="18" t="s">
        <v>14</v>
      </c>
      <c r="F7" s="18" t="s">
        <v>204</v>
      </c>
      <c r="G7" s="20" t="s">
        <v>205</v>
      </c>
      <c r="H7" s="20"/>
      <c r="I7" s="24" t="s">
        <v>17</v>
      </c>
      <c r="J7" s="21"/>
      <c r="K7" s="18"/>
      <c r="L7" s="18"/>
      <c r="M7" s="21">
        <v>2500</v>
      </c>
    </row>
    <row r="8" spans="2:13" ht="78.75" hidden="1">
      <c r="B8" s="104">
        <f t="shared" si="0"/>
        <v>6</v>
      </c>
      <c r="C8" s="16">
        <v>44575</v>
      </c>
      <c r="D8" s="28" t="s">
        <v>206</v>
      </c>
      <c r="E8" s="18" t="s">
        <v>14</v>
      </c>
      <c r="F8" s="7" t="s">
        <v>207</v>
      </c>
      <c r="G8" s="20" t="s">
        <v>208</v>
      </c>
      <c r="H8" s="20"/>
      <c r="I8" s="24" t="s">
        <v>17</v>
      </c>
      <c r="J8" s="21"/>
      <c r="K8" s="18"/>
      <c r="L8" s="18"/>
      <c r="M8" s="21">
        <v>7000</v>
      </c>
    </row>
    <row r="9" spans="2:13" ht="78.75" hidden="1">
      <c r="B9" s="104">
        <f t="shared" si="0"/>
        <v>7</v>
      </c>
      <c r="C9" s="16">
        <v>44579</v>
      </c>
      <c r="D9" s="28" t="s">
        <v>209</v>
      </c>
      <c r="E9" s="18" t="s">
        <v>14</v>
      </c>
      <c r="F9" s="48" t="s">
        <v>210</v>
      </c>
      <c r="G9" s="20" t="s">
        <v>211</v>
      </c>
      <c r="H9" s="20"/>
      <c r="I9" s="24" t="s">
        <v>17</v>
      </c>
      <c r="J9" s="21"/>
      <c r="K9" s="18"/>
      <c r="L9" s="29"/>
      <c r="M9" s="21">
        <v>175</v>
      </c>
    </row>
    <row r="10" spans="2:13" ht="47.25" hidden="1">
      <c r="B10" s="104">
        <f t="shared" si="0"/>
        <v>8</v>
      </c>
      <c r="C10" s="16">
        <v>44580</v>
      </c>
      <c r="D10" s="28" t="s">
        <v>212</v>
      </c>
      <c r="E10" s="18" t="s">
        <v>14</v>
      </c>
      <c r="F10" s="18" t="s">
        <v>213</v>
      </c>
      <c r="G10" s="20" t="s">
        <v>214</v>
      </c>
      <c r="H10" s="20"/>
      <c r="I10" s="24" t="s">
        <v>21</v>
      </c>
      <c r="J10" s="21">
        <v>552</v>
      </c>
      <c r="K10" s="18"/>
      <c r="L10" s="18"/>
      <c r="M10" s="21"/>
    </row>
    <row r="11" spans="2:13" s="1" customFormat="1" ht="75" hidden="1">
      <c r="B11" s="104">
        <f t="shared" si="0"/>
        <v>9</v>
      </c>
      <c r="C11" s="16">
        <v>44580</v>
      </c>
      <c r="D11" s="28" t="s">
        <v>215</v>
      </c>
      <c r="E11" s="18" t="s">
        <v>14</v>
      </c>
      <c r="F11" s="18" t="s">
        <v>216</v>
      </c>
      <c r="G11" s="106" t="s">
        <v>217</v>
      </c>
      <c r="H11" s="20"/>
      <c r="I11" s="24" t="s">
        <v>17</v>
      </c>
      <c r="K11" s="18"/>
      <c r="L11" s="18"/>
      <c r="M11" s="21">
        <v>7000</v>
      </c>
    </row>
    <row r="12" spans="2:13" ht="63" hidden="1">
      <c r="B12" s="104">
        <f t="shared" si="0"/>
        <v>10</v>
      </c>
      <c r="C12" s="16">
        <v>44580</v>
      </c>
      <c r="D12" s="17" t="s">
        <v>218</v>
      </c>
      <c r="E12" s="18" t="s">
        <v>14</v>
      </c>
      <c r="F12" s="24" t="s">
        <v>219</v>
      </c>
      <c r="G12" s="42" t="s">
        <v>220</v>
      </c>
      <c r="H12" s="25"/>
      <c r="I12" s="24" t="s">
        <v>17</v>
      </c>
      <c r="J12" s="21"/>
      <c r="K12" s="18"/>
      <c r="L12" s="18"/>
      <c r="M12" s="21">
        <v>34269.9</v>
      </c>
    </row>
    <row r="13" spans="2:13" ht="47.25" hidden="1">
      <c r="B13" s="104">
        <f t="shared" si="0"/>
        <v>11</v>
      </c>
      <c r="C13" s="16">
        <v>44580</v>
      </c>
      <c r="D13" s="17" t="s">
        <v>221</v>
      </c>
      <c r="E13" s="18" t="s">
        <v>14</v>
      </c>
      <c r="F13" s="18" t="s">
        <v>222</v>
      </c>
      <c r="G13" s="107" t="s">
        <v>223</v>
      </c>
      <c r="H13" s="20"/>
      <c r="I13" s="24" t="s">
        <v>17</v>
      </c>
      <c r="J13" s="21"/>
      <c r="K13" s="18"/>
      <c r="L13" s="18"/>
      <c r="M13" s="21">
        <v>2775</v>
      </c>
    </row>
    <row r="14" spans="2:13" ht="78.75" hidden="1">
      <c r="B14" s="104">
        <f t="shared" si="0"/>
        <v>12</v>
      </c>
      <c r="C14" s="16">
        <v>44580</v>
      </c>
      <c r="D14" s="17" t="s">
        <v>224</v>
      </c>
      <c r="E14" s="18" t="s">
        <v>14</v>
      </c>
      <c r="F14" s="48" t="s">
        <v>213</v>
      </c>
      <c r="G14" s="20" t="s">
        <v>225</v>
      </c>
      <c r="H14" s="20"/>
      <c r="I14" s="24" t="s">
        <v>17</v>
      </c>
      <c r="J14" s="21"/>
      <c r="K14" s="18"/>
      <c r="L14" s="18"/>
      <c r="M14" s="21">
        <v>718.37</v>
      </c>
    </row>
    <row r="15" spans="2:13" ht="78.75" hidden="1">
      <c r="B15" s="104">
        <f t="shared" si="0"/>
        <v>13</v>
      </c>
      <c r="C15" s="16">
        <v>44580</v>
      </c>
      <c r="D15" s="17" t="s">
        <v>226</v>
      </c>
      <c r="E15" s="18" t="s">
        <v>14</v>
      </c>
      <c r="F15" s="18" t="s">
        <v>213</v>
      </c>
      <c r="G15" s="20" t="s">
        <v>227</v>
      </c>
      <c r="H15" s="33"/>
      <c r="I15" s="24" t="s">
        <v>17</v>
      </c>
      <c r="J15" s="34"/>
      <c r="K15" s="35"/>
      <c r="L15" s="18"/>
      <c r="M15" s="21">
        <v>540</v>
      </c>
    </row>
    <row r="16" spans="2:13" ht="94.5" hidden="1">
      <c r="B16" s="104">
        <f t="shared" si="0"/>
        <v>14</v>
      </c>
      <c r="C16" s="16">
        <v>44581</v>
      </c>
      <c r="D16" s="17" t="s">
        <v>224</v>
      </c>
      <c r="E16" s="18" t="s">
        <v>14</v>
      </c>
      <c r="F16" s="18" t="s">
        <v>213</v>
      </c>
      <c r="G16" s="20" t="s">
        <v>228</v>
      </c>
      <c r="H16" s="25"/>
      <c r="I16" s="24" t="s">
        <v>17</v>
      </c>
      <c r="J16" s="21"/>
      <c r="K16" s="37"/>
      <c r="L16" s="18"/>
      <c r="M16" s="21">
        <f>1478.32+667+134.71</f>
        <v>2280.03</v>
      </c>
    </row>
    <row r="17" spans="2:13" ht="94.5" hidden="1">
      <c r="B17" s="104">
        <f t="shared" si="0"/>
        <v>15</v>
      </c>
      <c r="C17" s="16">
        <v>44581</v>
      </c>
      <c r="D17" s="17" t="s">
        <v>229</v>
      </c>
      <c r="E17" s="18" t="s">
        <v>14</v>
      </c>
      <c r="F17" s="38" t="s">
        <v>230</v>
      </c>
      <c r="G17" s="20" t="s">
        <v>231</v>
      </c>
      <c r="H17" s="20"/>
      <c r="I17" s="24" t="s">
        <v>21</v>
      </c>
      <c r="J17" s="39">
        <v>6000</v>
      </c>
      <c r="K17" s="18"/>
      <c r="L17" s="18"/>
      <c r="M17" s="21"/>
    </row>
    <row r="18" spans="2:13" ht="47.25" hidden="1">
      <c r="B18" s="104">
        <f t="shared" si="0"/>
        <v>16</v>
      </c>
      <c r="C18" s="16">
        <v>44581</v>
      </c>
      <c r="D18" s="17">
        <v>8893758148</v>
      </c>
      <c r="E18" s="18" t="s">
        <v>14</v>
      </c>
      <c r="F18" s="18" t="s">
        <v>232</v>
      </c>
      <c r="G18" s="40" t="s">
        <v>233</v>
      </c>
      <c r="H18" s="20"/>
      <c r="I18" s="24" t="s">
        <v>17</v>
      </c>
      <c r="J18" s="21"/>
      <c r="K18" s="18"/>
      <c r="L18" s="18"/>
      <c r="M18" s="21">
        <v>51799</v>
      </c>
    </row>
    <row r="19" spans="2:13" ht="31.5" hidden="1">
      <c r="B19" s="104">
        <f t="shared" si="0"/>
        <v>17</v>
      </c>
      <c r="C19" s="16">
        <v>44581</v>
      </c>
      <c r="D19" s="17" t="s">
        <v>234</v>
      </c>
      <c r="E19" s="18" t="s">
        <v>14</v>
      </c>
      <c r="F19" s="18" t="s">
        <v>235</v>
      </c>
      <c r="G19" s="40" t="s">
        <v>236</v>
      </c>
      <c r="H19" s="20"/>
      <c r="I19" s="24" t="s">
        <v>17</v>
      </c>
      <c r="J19" s="21"/>
      <c r="K19" s="18"/>
      <c r="L19" s="18"/>
      <c r="M19" s="21">
        <v>750</v>
      </c>
    </row>
    <row r="20" spans="2:13" ht="47.25" hidden="1">
      <c r="B20" s="104">
        <f t="shared" si="0"/>
        <v>18</v>
      </c>
      <c r="C20" s="16">
        <v>44585</v>
      </c>
      <c r="D20" s="17" t="s">
        <v>237</v>
      </c>
      <c r="E20" s="18" t="s">
        <v>14</v>
      </c>
      <c r="F20" s="18" t="s">
        <v>238</v>
      </c>
      <c r="G20" s="20" t="s">
        <v>239</v>
      </c>
      <c r="H20" s="20"/>
      <c r="I20" s="24" t="s">
        <v>21</v>
      </c>
      <c r="J20" s="21">
        <v>2500</v>
      </c>
      <c r="K20" s="18"/>
      <c r="L20" s="18"/>
      <c r="M20" s="21"/>
    </row>
    <row r="21" spans="2:13" ht="47.25" hidden="1">
      <c r="B21" s="104">
        <f t="shared" si="0"/>
        <v>19</v>
      </c>
      <c r="C21" s="16">
        <v>44585</v>
      </c>
      <c r="D21" s="17" t="s">
        <v>240</v>
      </c>
      <c r="E21" s="18" t="s">
        <v>14</v>
      </c>
      <c r="F21" s="18" t="s">
        <v>241</v>
      </c>
      <c r="G21" s="20" t="s">
        <v>242</v>
      </c>
      <c r="H21" s="25"/>
      <c r="I21" s="24" t="s">
        <v>21</v>
      </c>
      <c r="J21" s="21">
        <v>3150</v>
      </c>
      <c r="K21" s="18"/>
      <c r="L21" s="18"/>
      <c r="M21" s="21"/>
    </row>
    <row r="22" spans="2:13" ht="47.25" hidden="1">
      <c r="B22" s="104">
        <f t="shared" si="0"/>
        <v>20</v>
      </c>
      <c r="C22" s="16">
        <v>44586</v>
      </c>
      <c r="D22" s="17" t="s">
        <v>243</v>
      </c>
      <c r="E22" s="18" t="s">
        <v>14</v>
      </c>
      <c r="F22" s="18" t="s">
        <v>244</v>
      </c>
      <c r="G22" s="20" t="s">
        <v>245</v>
      </c>
      <c r="H22" s="20"/>
      <c r="I22" s="24" t="s">
        <v>17</v>
      </c>
      <c r="J22" s="21"/>
      <c r="K22" s="18"/>
      <c r="L22" s="18"/>
      <c r="M22" s="21">
        <f>105075.14+5826.96+4126.14</f>
        <v>115028.24</v>
      </c>
    </row>
    <row r="23" spans="2:13" ht="126" hidden="1">
      <c r="B23" s="104">
        <f t="shared" si="0"/>
        <v>21</v>
      </c>
      <c r="C23" s="16">
        <v>44592</v>
      </c>
      <c r="D23" s="23" t="s">
        <v>246</v>
      </c>
      <c r="E23" s="18" t="s">
        <v>14</v>
      </c>
      <c r="F23" s="18" t="s">
        <v>247</v>
      </c>
      <c r="G23" s="20" t="s">
        <v>248</v>
      </c>
      <c r="H23" s="20"/>
      <c r="I23" s="24" t="s">
        <v>21</v>
      </c>
      <c r="J23" s="21">
        <f>25000/(1.1)</f>
        <v>22727.2727272727</v>
      </c>
      <c r="K23" s="18"/>
      <c r="L23" s="18"/>
      <c r="M23" s="21"/>
    </row>
    <row r="24" spans="2:13" ht="47.25" hidden="1">
      <c r="B24" s="104">
        <f t="shared" si="0"/>
        <v>22</v>
      </c>
      <c r="C24" s="16">
        <v>44595</v>
      </c>
      <c r="D24" s="17" t="s">
        <v>249</v>
      </c>
      <c r="E24" s="18" t="s">
        <v>14</v>
      </c>
      <c r="F24" s="38" t="s">
        <v>250</v>
      </c>
      <c r="G24" s="20" t="s">
        <v>251</v>
      </c>
      <c r="H24" s="42"/>
      <c r="I24" s="24" t="s">
        <v>21</v>
      </c>
      <c r="J24" s="21">
        <v>220</v>
      </c>
      <c r="K24" s="18"/>
      <c r="L24" s="18"/>
      <c r="M24" s="21"/>
    </row>
    <row r="25" spans="2:13" ht="94.5" hidden="1">
      <c r="B25" s="104">
        <f t="shared" si="0"/>
        <v>23</v>
      </c>
      <c r="C25" s="16">
        <v>44600</v>
      </c>
      <c r="D25" s="17" t="s">
        <v>252</v>
      </c>
      <c r="E25" s="18" t="s">
        <v>14</v>
      </c>
      <c r="F25" s="38" t="s">
        <v>247</v>
      </c>
      <c r="G25" s="20" t="s">
        <v>253</v>
      </c>
      <c r="H25" s="42"/>
      <c r="I25" s="24" t="s">
        <v>17</v>
      </c>
      <c r="J25" s="21"/>
      <c r="K25" s="18"/>
      <c r="L25" s="18"/>
      <c r="M25" s="21">
        <v>5450</v>
      </c>
    </row>
    <row r="26" spans="2:13" ht="31.5" hidden="1">
      <c r="B26" s="104">
        <f t="shared" si="0"/>
        <v>24</v>
      </c>
      <c r="C26" s="16">
        <v>44601</v>
      </c>
      <c r="D26" s="17" t="s">
        <v>254</v>
      </c>
      <c r="E26" s="18" t="s">
        <v>14</v>
      </c>
      <c r="F26" s="48" t="s">
        <v>255</v>
      </c>
      <c r="G26" s="20" t="s">
        <v>256</v>
      </c>
      <c r="H26" s="20"/>
      <c r="I26" s="24" t="s">
        <v>17</v>
      </c>
      <c r="J26" s="21"/>
      <c r="K26" s="18"/>
      <c r="L26" s="18"/>
      <c r="M26" s="21">
        <v>100</v>
      </c>
    </row>
    <row r="27" spans="2:13" ht="78.75" hidden="1">
      <c r="B27" s="104">
        <f t="shared" si="0"/>
        <v>25</v>
      </c>
      <c r="C27" s="16">
        <v>44601</v>
      </c>
      <c r="D27" s="17">
        <v>8893758148</v>
      </c>
      <c r="E27" s="18" t="s">
        <v>14</v>
      </c>
      <c r="F27" s="18" t="s">
        <v>232</v>
      </c>
      <c r="G27" s="20" t="s">
        <v>257</v>
      </c>
      <c r="H27" s="20"/>
      <c r="I27" s="24" t="s">
        <v>21</v>
      </c>
      <c r="J27" s="21">
        <v>116949.09</v>
      </c>
      <c r="K27" s="18"/>
      <c r="L27" s="18"/>
      <c r="M27" s="21"/>
    </row>
    <row r="28" spans="2:13" ht="78.75" hidden="1">
      <c r="B28" s="104">
        <f t="shared" si="0"/>
        <v>26</v>
      </c>
      <c r="C28" s="16">
        <v>44603</v>
      </c>
      <c r="D28" s="17" t="s">
        <v>258</v>
      </c>
      <c r="E28" s="18" t="s">
        <v>14</v>
      </c>
      <c r="F28" s="38" t="s">
        <v>15</v>
      </c>
      <c r="G28" s="20" t="s">
        <v>259</v>
      </c>
      <c r="H28" s="20"/>
      <c r="I28" s="24" t="s">
        <v>21</v>
      </c>
      <c r="J28" s="21">
        <v>470.3</v>
      </c>
      <c r="K28" s="18"/>
      <c r="L28" s="18"/>
      <c r="M28" s="21"/>
    </row>
    <row r="29" spans="2:13" ht="63" hidden="1">
      <c r="B29" s="104">
        <f t="shared" si="0"/>
        <v>27</v>
      </c>
      <c r="C29" s="16">
        <v>44607</v>
      </c>
      <c r="D29" s="17" t="s">
        <v>260</v>
      </c>
      <c r="E29" s="24" t="s">
        <v>14</v>
      </c>
      <c r="F29" s="18"/>
      <c r="G29" s="20" t="s">
        <v>261</v>
      </c>
      <c r="H29" s="20"/>
      <c r="I29" s="24" t="s">
        <v>21</v>
      </c>
      <c r="J29" s="21"/>
      <c r="K29" s="18"/>
      <c r="L29" s="29"/>
      <c r="M29" s="21"/>
    </row>
    <row r="30" spans="2:13" ht="78.75" hidden="1">
      <c r="B30" s="104">
        <f t="shared" si="0"/>
        <v>28</v>
      </c>
      <c r="C30" s="16">
        <v>44610</v>
      </c>
      <c r="D30" s="17" t="s">
        <v>262</v>
      </c>
      <c r="E30" s="24" t="s">
        <v>14</v>
      </c>
      <c r="F30" s="38" t="s">
        <v>263</v>
      </c>
      <c r="G30" s="20" t="s">
        <v>264</v>
      </c>
      <c r="H30" s="20"/>
      <c r="I30" s="24" t="s">
        <v>21</v>
      </c>
      <c r="J30" s="21">
        <v>9000.78</v>
      </c>
      <c r="K30" s="18"/>
      <c r="L30" s="29"/>
      <c r="M30" s="21"/>
    </row>
    <row r="31" spans="2:13" ht="141.75" hidden="1">
      <c r="B31" s="104">
        <f t="shared" si="0"/>
        <v>29</v>
      </c>
      <c r="C31" s="16">
        <v>44614</v>
      </c>
      <c r="D31" s="17" t="s">
        <v>265</v>
      </c>
      <c r="E31" s="24" t="s">
        <v>14</v>
      </c>
      <c r="F31" s="38" t="s">
        <v>266</v>
      </c>
      <c r="G31" s="20" t="s">
        <v>267</v>
      </c>
      <c r="H31" s="20"/>
      <c r="I31" s="24" t="s">
        <v>21</v>
      </c>
      <c r="J31" s="21">
        <v>31610.91</v>
      </c>
      <c r="K31" s="18"/>
      <c r="L31" s="29"/>
      <c r="M31" s="21"/>
    </row>
    <row r="32" spans="2:13" ht="126" hidden="1">
      <c r="B32" s="104">
        <f t="shared" si="0"/>
        <v>30</v>
      </c>
      <c r="C32" s="16">
        <v>44614</v>
      </c>
      <c r="D32" s="108" t="s">
        <v>268</v>
      </c>
      <c r="E32" s="24" t="s">
        <v>14</v>
      </c>
      <c r="F32" s="18" t="s">
        <v>269</v>
      </c>
      <c r="G32" s="20" t="s">
        <v>270</v>
      </c>
      <c r="H32" s="20"/>
      <c r="I32" s="24" t="s">
        <v>21</v>
      </c>
      <c r="J32" s="21">
        <v>4996.05</v>
      </c>
      <c r="K32" s="18"/>
      <c r="L32" s="29"/>
      <c r="M32" s="21"/>
    </row>
    <row r="33" spans="2:13" ht="63" hidden="1">
      <c r="B33" s="104">
        <f t="shared" si="0"/>
        <v>31</v>
      </c>
      <c r="C33" s="16">
        <v>44614</v>
      </c>
      <c r="D33" s="17" t="s">
        <v>271</v>
      </c>
      <c r="E33" s="24" t="s">
        <v>14</v>
      </c>
      <c r="F33" s="18" t="s">
        <v>238</v>
      </c>
      <c r="G33" s="20" t="s">
        <v>272</v>
      </c>
      <c r="H33" s="25"/>
      <c r="I33" s="24" t="s">
        <v>17</v>
      </c>
      <c r="J33" s="21"/>
      <c r="K33" s="18"/>
      <c r="L33" s="29"/>
      <c r="M33" s="21">
        <v>3064</v>
      </c>
    </row>
    <row r="34" spans="2:13" ht="31.5" hidden="1">
      <c r="B34" s="104">
        <f t="shared" si="0"/>
        <v>32</v>
      </c>
      <c r="C34" s="16">
        <v>44614</v>
      </c>
      <c r="D34" s="17" t="s">
        <v>237</v>
      </c>
      <c r="E34" s="24" t="s">
        <v>14</v>
      </c>
      <c r="F34" s="18" t="s">
        <v>238</v>
      </c>
      <c r="G34" s="20" t="s">
        <v>273</v>
      </c>
      <c r="H34" s="20"/>
      <c r="I34" s="24" t="s">
        <v>17</v>
      </c>
      <c r="J34" s="39"/>
      <c r="K34" s="18"/>
      <c r="L34" s="29"/>
      <c r="M34" s="21">
        <v>2500</v>
      </c>
    </row>
    <row r="35" spans="2:13" ht="31.5" hidden="1">
      <c r="B35" s="104">
        <f t="shared" si="0"/>
        <v>33</v>
      </c>
      <c r="C35" s="16">
        <v>44614</v>
      </c>
      <c r="D35" s="17" t="s">
        <v>274</v>
      </c>
      <c r="E35" s="24" t="s">
        <v>14</v>
      </c>
      <c r="F35" s="18" t="s">
        <v>275</v>
      </c>
      <c r="G35" s="20" t="s">
        <v>276</v>
      </c>
      <c r="H35" s="20"/>
      <c r="I35" s="24" t="s">
        <v>21</v>
      </c>
      <c r="J35" s="39">
        <v>2400</v>
      </c>
      <c r="K35" s="18"/>
      <c r="L35" s="29"/>
      <c r="M35" s="21"/>
    </row>
    <row r="36" spans="2:13" ht="78.75">
      <c r="B36" s="104">
        <f t="shared" si="0"/>
        <v>34</v>
      </c>
      <c r="C36" s="16">
        <v>44629</v>
      </c>
      <c r="D36" s="17" t="s">
        <v>277</v>
      </c>
      <c r="E36" s="24" t="s">
        <v>14</v>
      </c>
      <c r="F36" s="18" t="s">
        <v>47</v>
      </c>
      <c r="G36" s="47" t="s">
        <v>278</v>
      </c>
      <c r="H36" s="20"/>
      <c r="I36" s="24" t="s">
        <v>17</v>
      </c>
      <c r="J36" s="21"/>
      <c r="K36" s="18"/>
      <c r="L36" s="43"/>
      <c r="M36" s="21">
        <f>77570.9+17298.32+8442.39+8479.68+1257.77+188.66+3000</f>
        <v>116237.72</v>
      </c>
    </row>
    <row r="37" spans="2:13" ht="126" hidden="1">
      <c r="B37" s="104">
        <f t="shared" si="0"/>
        <v>35</v>
      </c>
      <c r="C37" s="16">
        <v>44637</v>
      </c>
      <c r="D37" s="17" t="s">
        <v>279</v>
      </c>
      <c r="E37" s="24" t="s">
        <v>14</v>
      </c>
      <c r="F37" s="18" t="s">
        <v>280</v>
      </c>
      <c r="G37" s="47" t="s">
        <v>281</v>
      </c>
      <c r="H37" s="20"/>
      <c r="I37" s="24" t="s">
        <v>21</v>
      </c>
      <c r="J37" s="21">
        <v>1000</v>
      </c>
      <c r="K37" s="18"/>
      <c r="L37" s="43"/>
      <c r="M37" s="21"/>
    </row>
    <row r="38" spans="2:13" ht="78.75" hidden="1">
      <c r="B38" s="104">
        <f t="shared" si="0"/>
        <v>36</v>
      </c>
      <c r="C38" s="16">
        <v>44637</v>
      </c>
      <c r="D38" s="45" t="s">
        <v>282</v>
      </c>
      <c r="E38" s="24" t="s">
        <v>14</v>
      </c>
      <c r="F38" s="18" t="s">
        <v>283</v>
      </c>
      <c r="G38" s="47" t="s">
        <v>284</v>
      </c>
      <c r="H38" s="20"/>
      <c r="I38" s="24"/>
      <c r="J38" s="21"/>
      <c r="K38" s="18"/>
      <c r="L38" s="43"/>
      <c r="M38" s="21"/>
    </row>
    <row r="39" spans="2:13" ht="110.25" hidden="1">
      <c r="B39" s="104">
        <f t="shared" si="0"/>
        <v>37</v>
      </c>
      <c r="C39" s="16">
        <v>44642</v>
      </c>
      <c r="D39" s="45" t="s">
        <v>285</v>
      </c>
      <c r="E39" s="24" t="s">
        <v>14</v>
      </c>
      <c r="F39" s="18" t="s">
        <v>286</v>
      </c>
      <c r="G39" s="47" t="s">
        <v>287</v>
      </c>
      <c r="H39" s="20"/>
      <c r="I39" s="24" t="s">
        <v>21</v>
      </c>
      <c r="J39" s="21">
        <v>139000</v>
      </c>
      <c r="K39" s="18"/>
      <c r="L39" s="43"/>
      <c r="M39" s="21"/>
    </row>
    <row r="40" spans="2:13" ht="78.75" hidden="1">
      <c r="B40" s="104">
        <f t="shared" si="0"/>
        <v>38</v>
      </c>
      <c r="C40" s="16">
        <v>44643</v>
      </c>
      <c r="D40" s="45" t="s">
        <v>212</v>
      </c>
      <c r="E40" s="24" t="s">
        <v>14</v>
      </c>
      <c r="F40" s="18" t="s">
        <v>213</v>
      </c>
      <c r="G40" s="47" t="s">
        <v>288</v>
      </c>
      <c r="H40" s="20"/>
      <c r="I40" s="24" t="s">
        <v>17</v>
      </c>
      <c r="J40" s="21"/>
      <c r="K40" s="18"/>
      <c r="L40" s="43"/>
      <c r="M40" s="21">
        <v>552</v>
      </c>
    </row>
    <row r="41" spans="2:13" ht="31.5" hidden="1">
      <c r="B41" s="104">
        <f t="shared" si="0"/>
        <v>39</v>
      </c>
      <c r="C41" s="16">
        <v>44643</v>
      </c>
      <c r="D41" s="45" t="s">
        <v>76</v>
      </c>
      <c r="E41" s="24" t="s">
        <v>14</v>
      </c>
      <c r="F41" s="18" t="s">
        <v>219</v>
      </c>
      <c r="G41" s="47" t="s">
        <v>77</v>
      </c>
      <c r="H41" s="20"/>
      <c r="I41" s="24" t="s">
        <v>21</v>
      </c>
      <c r="J41" s="21">
        <v>47715</v>
      </c>
      <c r="K41" s="18"/>
      <c r="L41" s="43"/>
      <c r="M41" s="21"/>
    </row>
    <row r="42" spans="2:13" ht="78.75" hidden="1">
      <c r="B42" s="104">
        <f t="shared" si="0"/>
        <v>40</v>
      </c>
      <c r="C42" s="16">
        <v>44644</v>
      </c>
      <c r="D42" s="45" t="s">
        <v>289</v>
      </c>
      <c r="E42" s="24" t="s">
        <v>14</v>
      </c>
      <c r="F42" s="48" t="s">
        <v>290</v>
      </c>
      <c r="G42" s="47" t="s">
        <v>291</v>
      </c>
      <c r="H42" s="20"/>
      <c r="I42" s="24" t="s">
        <v>17</v>
      </c>
      <c r="J42" s="21"/>
      <c r="K42" s="18"/>
      <c r="L42" s="43"/>
      <c r="M42" s="21">
        <v>1675</v>
      </c>
    </row>
    <row r="43" spans="2:13" ht="141.75" hidden="1">
      <c r="B43" s="104">
        <f t="shared" si="0"/>
        <v>41</v>
      </c>
      <c r="C43" s="16">
        <v>44649</v>
      </c>
      <c r="D43" s="45" t="s">
        <v>68</v>
      </c>
      <c r="E43" s="24" t="s">
        <v>14</v>
      </c>
      <c r="F43" s="18" t="s">
        <v>292</v>
      </c>
      <c r="G43" s="47" t="s">
        <v>293</v>
      </c>
      <c r="H43" s="20"/>
      <c r="I43" s="24" t="s">
        <v>21</v>
      </c>
      <c r="J43" s="21">
        <v>31165.45</v>
      </c>
      <c r="K43" s="18"/>
      <c r="L43" s="43"/>
      <c r="M43" s="21"/>
    </row>
    <row r="44" spans="2:13" ht="126" hidden="1">
      <c r="B44" s="104">
        <f t="shared" si="0"/>
        <v>42</v>
      </c>
      <c r="C44" s="16">
        <v>44649</v>
      </c>
      <c r="D44" s="45" t="s">
        <v>294</v>
      </c>
      <c r="E44" s="24" t="s">
        <v>14</v>
      </c>
      <c r="F44" s="18" t="s">
        <v>247</v>
      </c>
      <c r="G44" s="47" t="s">
        <v>295</v>
      </c>
      <c r="H44" s="20"/>
      <c r="I44" s="24"/>
      <c r="J44" s="21"/>
      <c r="K44" s="18"/>
      <c r="L44" s="43"/>
      <c r="M44" s="21"/>
    </row>
    <row r="45" spans="2:13" ht="126" hidden="1">
      <c r="B45" s="104">
        <f t="shared" si="0"/>
        <v>43</v>
      </c>
      <c r="C45" s="16">
        <v>44649</v>
      </c>
      <c r="D45" s="45" t="s">
        <v>29</v>
      </c>
      <c r="E45" s="24" t="s">
        <v>14</v>
      </c>
      <c r="F45" s="18" t="s">
        <v>30</v>
      </c>
      <c r="G45" s="47" t="s">
        <v>296</v>
      </c>
      <c r="H45" s="20"/>
      <c r="I45" s="24" t="s">
        <v>17</v>
      </c>
      <c r="J45" s="21"/>
      <c r="K45" s="18"/>
      <c r="L45" s="43"/>
      <c r="M45" s="21">
        <v>6360.59</v>
      </c>
    </row>
    <row r="46" spans="2:13" ht="47.25" hidden="1">
      <c r="B46" s="104">
        <f t="shared" si="0"/>
        <v>44</v>
      </c>
      <c r="C46" s="16">
        <v>44650</v>
      </c>
      <c r="D46" s="45" t="s">
        <v>249</v>
      </c>
      <c r="E46" s="24" t="s">
        <v>14</v>
      </c>
      <c r="F46" s="18" t="s">
        <v>250</v>
      </c>
      <c r="G46" s="47" t="s">
        <v>297</v>
      </c>
      <c r="H46" s="20"/>
      <c r="I46" s="24" t="s">
        <v>17</v>
      </c>
      <c r="J46" s="21"/>
      <c r="K46" s="18"/>
      <c r="L46" s="43"/>
      <c r="M46" s="21">
        <v>220</v>
      </c>
    </row>
    <row r="47" spans="2:13" ht="110.25" hidden="1">
      <c r="B47" s="104">
        <f t="shared" si="0"/>
        <v>45</v>
      </c>
      <c r="C47" s="16">
        <v>44650</v>
      </c>
      <c r="D47" s="45" t="s">
        <v>298</v>
      </c>
      <c r="E47" s="24" t="s">
        <v>14</v>
      </c>
      <c r="F47" s="18" t="s">
        <v>299</v>
      </c>
      <c r="G47" s="47" t="s">
        <v>300</v>
      </c>
      <c r="H47" s="20"/>
      <c r="I47" s="24" t="s">
        <v>17</v>
      </c>
      <c r="J47" s="21"/>
      <c r="K47" s="18"/>
      <c r="L47" s="43"/>
      <c r="M47" s="21">
        <v>720</v>
      </c>
    </row>
    <row r="48" spans="2:13" ht="94.5" hidden="1">
      <c r="B48" s="104">
        <f t="shared" si="0"/>
        <v>46</v>
      </c>
      <c r="C48" s="16">
        <v>44652</v>
      </c>
      <c r="D48" s="45" t="s">
        <v>301</v>
      </c>
      <c r="E48" s="24" t="s">
        <v>14</v>
      </c>
      <c r="F48" s="18" t="s">
        <v>19</v>
      </c>
      <c r="G48" s="47" t="s">
        <v>302</v>
      </c>
      <c r="H48" s="20"/>
      <c r="I48" s="24" t="s">
        <v>17</v>
      </c>
      <c r="J48" s="21"/>
      <c r="K48" s="18"/>
      <c r="L48" s="43"/>
      <c r="M48" s="21">
        <v>3100</v>
      </c>
    </row>
    <row r="49" spans="2:13" ht="47.25" hidden="1">
      <c r="B49" s="104">
        <f t="shared" si="0"/>
        <v>47</v>
      </c>
      <c r="C49" s="16">
        <v>44652</v>
      </c>
      <c r="D49" s="45" t="s">
        <v>274</v>
      </c>
      <c r="E49" s="24" t="s">
        <v>14</v>
      </c>
      <c r="F49" s="18" t="s">
        <v>275</v>
      </c>
      <c r="G49" s="47" t="s">
        <v>303</v>
      </c>
      <c r="H49" s="20"/>
      <c r="I49" s="24" t="s">
        <v>17</v>
      </c>
      <c r="J49" s="21"/>
      <c r="K49" s="18"/>
      <c r="L49" s="43"/>
      <c r="M49" s="21">
        <v>2400</v>
      </c>
    </row>
    <row r="50" spans="2:13" ht="47.25" hidden="1">
      <c r="B50" s="104">
        <f t="shared" si="0"/>
        <v>48</v>
      </c>
      <c r="C50" s="16">
        <v>44657</v>
      </c>
      <c r="D50" s="45">
        <v>8893758148</v>
      </c>
      <c r="E50" s="24" t="s">
        <v>14</v>
      </c>
      <c r="F50" s="18" t="s">
        <v>232</v>
      </c>
      <c r="G50" s="47" t="s">
        <v>304</v>
      </c>
      <c r="H50" s="20"/>
      <c r="I50" s="24" t="s">
        <v>17</v>
      </c>
      <c r="J50" s="21"/>
      <c r="K50" s="18"/>
      <c r="L50" s="43"/>
      <c r="M50" s="21">
        <f>41607+3500</f>
        <v>45107</v>
      </c>
    </row>
    <row r="51" spans="2:13" ht="78.75" hidden="1">
      <c r="B51" s="104">
        <f t="shared" si="0"/>
        <v>49</v>
      </c>
      <c r="C51" s="16">
        <v>44658</v>
      </c>
      <c r="D51" s="45" t="s">
        <v>305</v>
      </c>
      <c r="E51" s="24" t="s">
        <v>14</v>
      </c>
      <c r="F51" s="18" t="s">
        <v>306</v>
      </c>
      <c r="G51" s="47" t="s">
        <v>307</v>
      </c>
      <c r="H51" s="20"/>
      <c r="I51" s="24" t="s">
        <v>17</v>
      </c>
      <c r="J51" s="21"/>
      <c r="K51" s="18"/>
      <c r="L51" s="43"/>
      <c r="M51" s="21">
        <f>77990+4547.79</f>
        <v>82537.79</v>
      </c>
    </row>
    <row r="52" spans="2:13" ht="110.25" hidden="1">
      <c r="B52" s="104">
        <f t="shared" si="0"/>
        <v>50</v>
      </c>
      <c r="C52" s="16">
        <v>44660</v>
      </c>
      <c r="D52" s="45" t="s">
        <v>308</v>
      </c>
      <c r="E52" s="24" t="s">
        <v>14</v>
      </c>
      <c r="F52" s="18" t="s">
        <v>309</v>
      </c>
      <c r="G52" s="47" t="s">
        <v>310</v>
      </c>
      <c r="H52" s="20"/>
      <c r="I52" s="24" t="s">
        <v>17</v>
      </c>
      <c r="J52" s="21"/>
      <c r="K52" s="18"/>
      <c r="L52" s="43"/>
      <c r="M52" s="21">
        <v>116050.66</v>
      </c>
    </row>
    <row r="53" spans="2:13" ht="47.25" hidden="1">
      <c r="B53" s="104">
        <f t="shared" si="0"/>
        <v>51</v>
      </c>
      <c r="C53" s="16">
        <v>44664</v>
      </c>
      <c r="D53" s="17" t="s">
        <v>311</v>
      </c>
      <c r="E53" s="24" t="s">
        <v>14</v>
      </c>
      <c r="F53" s="18" t="s">
        <v>232</v>
      </c>
      <c r="G53" s="20" t="s">
        <v>312</v>
      </c>
      <c r="H53" s="20"/>
      <c r="I53" s="24" t="s">
        <v>21</v>
      </c>
      <c r="J53" s="21">
        <v>6500</v>
      </c>
      <c r="K53" s="18"/>
      <c r="L53" s="29"/>
      <c r="M53" s="21"/>
    </row>
    <row r="54" spans="2:13" ht="63" hidden="1">
      <c r="B54" s="104">
        <f t="shared" si="0"/>
        <v>52</v>
      </c>
      <c r="C54" s="16">
        <v>44670</v>
      </c>
      <c r="D54" s="17">
        <v>8048747424</v>
      </c>
      <c r="E54" s="24" t="s">
        <v>14</v>
      </c>
      <c r="F54" s="18" t="s">
        <v>201</v>
      </c>
      <c r="G54" s="26" t="s">
        <v>313</v>
      </c>
      <c r="H54" s="49"/>
      <c r="I54" s="24" t="s">
        <v>17</v>
      </c>
      <c r="J54" s="50"/>
      <c r="K54" s="18"/>
      <c r="L54" s="29"/>
      <c r="M54" s="21">
        <f>6666.72+2374.82+2235.12+2235.12+457.29+576.92+1492+1492.17</f>
        <v>17530.16</v>
      </c>
    </row>
    <row r="55" spans="2:13" ht="94.5" hidden="1">
      <c r="B55" s="104">
        <f t="shared" si="0"/>
        <v>53</v>
      </c>
      <c r="C55" s="16">
        <v>44670</v>
      </c>
      <c r="D55" s="17" t="s">
        <v>285</v>
      </c>
      <c r="E55" s="18" t="s">
        <v>14</v>
      </c>
      <c r="F55" s="18" t="s">
        <v>314</v>
      </c>
      <c r="G55" s="20" t="s">
        <v>315</v>
      </c>
      <c r="H55" s="20"/>
      <c r="I55" s="18" t="s">
        <v>21</v>
      </c>
      <c r="J55" s="21">
        <v>139000</v>
      </c>
      <c r="K55" s="18"/>
      <c r="L55" s="18"/>
      <c r="M55" s="21"/>
    </row>
    <row r="56" spans="2:13" ht="78.75" hidden="1">
      <c r="B56" s="104">
        <f t="shared" si="0"/>
        <v>54</v>
      </c>
      <c r="C56" s="16">
        <v>44671</v>
      </c>
      <c r="D56" s="51" t="s">
        <v>243</v>
      </c>
      <c r="E56" s="18" t="s">
        <v>14</v>
      </c>
      <c r="F56" s="18" t="s">
        <v>244</v>
      </c>
      <c r="G56" s="26" t="s">
        <v>316</v>
      </c>
      <c r="H56" s="25"/>
      <c r="I56" s="24" t="s">
        <v>21</v>
      </c>
      <c r="J56" s="21">
        <v>7997.68</v>
      </c>
      <c r="K56" s="18"/>
      <c r="L56" s="43"/>
      <c r="M56" s="21"/>
    </row>
    <row r="57" spans="2:13" ht="101.25" customHeight="1" hidden="1">
      <c r="B57" s="104">
        <f t="shared" si="0"/>
        <v>55</v>
      </c>
      <c r="C57" s="16">
        <v>44672</v>
      </c>
      <c r="D57" s="51"/>
      <c r="E57" s="18" t="s">
        <v>14</v>
      </c>
      <c r="F57" s="48" t="s">
        <v>317</v>
      </c>
      <c r="G57" s="20" t="s">
        <v>318</v>
      </c>
      <c r="H57" s="20"/>
      <c r="I57" s="24" t="s">
        <v>17</v>
      </c>
      <c r="J57" s="21"/>
      <c r="K57" s="18"/>
      <c r="L57" s="29"/>
      <c r="M57" s="21">
        <v>450</v>
      </c>
    </row>
    <row r="58" spans="2:13" ht="47.25" hidden="1">
      <c r="B58" s="104">
        <f t="shared" si="0"/>
        <v>56</v>
      </c>
      <c r="C58" s="16">
        <v>44677</v>
      </c>
      <c r="D58" s="17"/>
      <c r="E58" s="24" t="s">
        <v>14</v>
      </c>
      <c r="F58" s="18" t="s">
        <v>160</v>
      </c>
      <c r="G58" s="20" t="s">
        <v>319</v>
      </c>
      <c r="H58" s="20"/>
      <c r="I58" s="24"/>
      <c r="J58" s="21"/>
      <c r="K58" s="18"/>
      <c r="L58" s="29"/>
      <c r="M58" s="21"/>
    </row>
    <row r="59" spans="2:13" ht="78.75" hidden="1">
      <c r="B59" s="104">
        <f t="shared" si="0"/>
        <v>57</v>
      </c>
      <c r="C59" s="16">
        <v>44678</v>
      </c>
      <c r="D59" s="17" t="s">
        <v>320</v>
      </c>
      <c r="E59" s="24" t="s">
        <v>14</v>
      </c>
      <c r="F59" s="18" t="s">
        <v>129</v>
      </c>
      <c r="G59" s="47" t="s">
        <v>321</v>
      </c>
      <c r="H59" s="20"/>
      <c r="I59" s="24" t="s">
        <v>17</v>
      </c>
      <c r="J59" s="21"/>
      <c r="K59" s="18"/>
      <c r="L59" s="29"/>
      <c r="M59" s="21">
        <v>229.24</v>
      </c>
    </row>
    <row r="60" spans="2:13" ht="141.75" hidden="1">
      <c r="B60" s="104">
        <f t="shared" si="0"/>
        <v>58</v>
      </c>
      <c r="C60" s="16">
        <v>44678</v>
      </c>
      <c r="D60" s="45" t="s">
        <v>322</v>
      </c>
      <c r="E60" s="18" t="s">
        <v>14</v>
      </c>
      <c r="F60" s="38" t="s">
        <v>323</v>
      </c>
      <c r="G60" s="20" t="s">
        <v>324</v>
      </c>
      <c r="H60" s="20"/>
      <c r="I60" s="18" t="s">
        <v>17</v>
      </c>
      <c r="J60" s="21"/>
      <c r="K60" s="18"/>
      <c r="L60" s="29"/>
      <c r="M60" s="21">
        <f>14388.32+7435.43</f>
        <v>21823.75</v>
      </c>
    </row>
    <row r="61" spans="2:13" ht="78.75" hidden="1">
      <c r="B61" s="104">
        <f t="shared" si="0"/>
        <v>59</v>
      </c>
      <c r="C61" s="16">
        <v>44679</v>
      </c>
      <c r="D61" s="17" t="s">
        <v>258</v>
      </c>
      <c r="E61" s="24" t="s">
        <v>14</v>
      </c>
      <c r="F61" s="38" t="s">
        <v>15</v>
      </c>
      <c r="G61" s="20" t="s">
        <v>325</v>
      </c>
      <c r="H61" s="20"/>
      <c r="I61" s="24" t="s">
        <v>17</v>
      </c>
      <c r="J61" s="52"/>
      <c r="K61" s="18"/>
      <c r="L61" s="29"/>
      <c r="M61" s="21">
        <v>589.77</v>
      </c>
    </row>
    <row r="62" spans="2:17" ht="110.25" hidden="1">
      <c r="B62" s="104">
        <f t="shared" si="0"/>
        <v>60</v>
      </c>
      <c r="C62" s="16">
        <v>44679</v>
      </c>
      <c r="D62" s="17" t="s">
        <v>26</v>
      </c>
      <c r="E62" s="24" t="s">
        <v>14</v>
      </c>
      <c r="F62" s="18" t="s">
        <v>326</v>
      </c>
      <c r="G62" s="20" t="s">
        <v>327</v>
      </c>
      <c r="H62" s="20"/>
      <c r="I62" s="24"/>
      <c r="J62" s="21"/>
      <c r="K62" s="18"/>
      <c r="L62" s="29"/>
      <c r="M62" s="21"/>
      <c r="Q62" s="8"/>
    </row>
    <row r="63" spans="2:13" ht="94.5" hidden="1">
      <c r="B63" s="104">
        <f t="shared" si="0"/>
        <v>61</v>
      </c>
      <c r="C63" s="16">
        <v>44679</v>
      </c>
      <c r="D63" s="23" t="s">
        <v>265</v>
      </c>
      <c r="E63" s="18" t="s">
        <v>14</v>
      </c>
      <c r="F63" s="18" t="s">
        <v>266</v>
      </c>
      <c r="G63" s="20" t="s">
        <v>328</v>
      </c>
      <c r="H63" s="20"/>
      <c r="I63" s="24" t="s">
        <v>21</v>
      </c>
      <c r="J63" s="52">
        <v>3214.66</v>
      </c>
      <c r="K63" s="18"/>
      <c r="L63" s="29"/>
      <c r="M63" s="21"/>
    </row>
    <row r="64" spans="2:13" ht="47.25" hidden="1">
      <c r="B64" s="104">
        <f t="shared" si="0"/>
        <v>62</v>
      </c>
      <c r="C64" s="16">
        <v>44684</v>
      </c>
      <c r="D64" s="17" t="s">
        <v>311</v>
      </c>
      <c r="E64" s="18" t="s">
        <v>14</v>
      </c>
      <c r="F64" s="18" t="s">
        <v>232</v>
      </c>
      <c r="G64" s="20" t="s">
        <v>329</v>
      </c>
      <c r="H64" s="20"/>
      <c r="I64" s="24" t="s">
        <v>17</v>
      </c>
      <c r="J64" s="21"/>
      <c r="K64" s="18"/>
      <c r="L64" s="29"/>
      <c r="M64" s="21">
        <v>6500</v>
      </c>
    </row>
    <row r="65" spans="2:13" ht="63" hidden="1">
      <c r="B65" s="104">
        <f t="shared" si="0"/>
        <v>63</v>
      </c>
      <c r="C65" s="16">
        <v>44685</v>
      </c>
      <c r="D65" s="17" t="s">
        <v>330</v>
      </c>
      <c r="E65" s="18" t="s">
        <v>14</v>
      </c>
      <c r="F65" s="18" t="s">
        <v>331</v>
      </c>
      <c r="G65" s="20" t="s">
        <v>332</v>
      </c>
      <c r="H65" s="20"/>
      <c r="I65" s="24" t="s">
        <v>21</v>
      </c>
      <c r="J65" s="21">
        <v>3606.14</v>
      </c>
      <c r="K65" s="18"/>
      <c r="L65" s="18"/>
      <c r="M65" s="21"/>
    </row>
    <row r="66" spans="2:13" ht="63" hidden="1">
      <c r="B66" s="104">
        <f t="shared" si="0"/>
        <v>64</v>
      </c>
      <c r="C66" s="16">
        <v>44691</v>
      </c>
      <c r="D66" s="53" t="s">
        <v>333</v>
      </c>
      <c r="E66" s="18" t="s">
        <v>14</v>
      </c>
      <c r="F66" s="48" t="s">
        <v>334</v>
      </c>
      <c r="G66" s="20" t="s">
        <v>335</v>
      </c>
      <c r="H66" s="20"/>
      <c r="I66" s="24" t="s">
        <v>17</v>
      </c>
      <c r="J66" s="21"/>
      <c r="K66" s="18"/>
      <c r="L66" s="29"/>
      <c r="M66" s="21">
        <f>8774.52/3*2</f>
        <v>5849.68</v>
      </c>
    </row>
    <row r="67" spans="2:13" ht="110.25" hidden="1">
      <c r="B67" s="104">
        <f t="shared" si="0"/>
        <v>65</v>
      </c>
      <c r="C67" s="16">
        <v>44692</v>
      </c>
      <c r="D67" s="17" t="s">
        <v>336</v>
      </c>
      <c r="E67" s="24" t="s">
        <v>14</v>
      </c>
      <c r="F67" s="18" t="s">
        <v>337</v>
      </c>
      <c r="G67" s="20" t="s">
        <v>338</v>
      </c>
      <c r="H67" s="20"/>
      <c r="I67" s="24" t="s">
        <v>17</v>
      </c>
      <c r="J67" s="21"/>
      <c r="K67" s="18"/>
      <c r="L67" s="29"/>
      <c r="M67" s="21">
        <f>1500+900</f>
        <v>2400</v>
      </c>
    </row>
    <row r="68" spans="2:13" ht="94.5" hidden="1">
      <c r="B68" s="104">
        <f t="shared" si="0"/>
        <v>66</v>
      </c>
      <c r="C68" s="16">
        <v>44698</v>
      </c>
      <c r="D68" s="17" t="s">
        <v>339</v>
      </c>
      <c r="E68" s="24" t="s">
        <v>14</v>
      </c>
      <c r="F68" s="18" t="s">
        <v>340</v>
      </c>
      <c r="G68" s="20" t="s">
        <v>341</v>
      </c>
      <c r="H68" s="20"/>
      <c r="I68" s="24" t="s">
        <v>17</v>
      </c>
      <c r="J68" s="21"/>
      <c r="K68" s="18"/>
      <c r="L68" s="29"/>
      <c r="M68" s="21">
        <v>1778.85</v>
      </c>
    </row>
    <row r="69" spans="2:13" ht="63" hidden="1">
      <c r="B69" s="104">
        <f t="shared" si="0"/>
        <v>67</v>
      </c>
      <c r="C69" s="16">
        <v>44700</v>
      </c>
      <c r="D69" s="17" t="s">
        <v>342</v>
      </c>
      <c r="E69" s="24" t="s">
        <v>14</v>
      </c>
      <c r="F69" s="18" t="s">
        <v>343</v>
      </c>
      <c r="G69" s="20" t="s">
        <v>344</v>
      </c>
      <c r="H69" s="20"/>
      <c r="I69" s="24" t="s">
        <v>17</v>
      </c>
      <c r="J69" s="52"/>
      <c r="K69" s="18"/>
      <c r="L69" s="29"/>
      <c r="M69" s="21">
        <f>28452.17+16000</f>
        <v>44452.17</v>
      </c>
    </row>
    <row r="70" spans="2:13" ht="63" hidden="1">
      <c r="B70" s="104">
        <f t="shared" si="0"/>
        <v>68</v>
      </c>
      <c r="C70" s="16">
        <v>44701</v>
      </c>
      <c r="D70" s="17"/>
      <c r="E70" s="24" t="s">
        <v>14</v>
      </c>
      <c r="F70" s="18" t="s">
        <v>129</v>
      </c>
      <c r="G70" s="20" t="s">
        <v>345</v>
      </c>
      <c r="H70" s="48"/>
      <c r="I70" s="24" t="s">
        <v>21</v>
      </c>
      <c r="J70" s="52">
        <v>300</v>
      </c>
      <c r="K70" s="18"/>
      <c r="L70" s="29"/>
      <c r="M70" s="21">
        <v>300</v>
      </c>
    </row>
    <row r="71" spans="2:13" ht="78.75" hidden="1">
      <c r="B71" s="104">
        <f t="shared" si="0"/>
        <v>69</v>
      </c>
      <c r="C71" s="16">
        <v>44705</v>
      </c>
      <c r="D71" s="17">
        <v>8893758148</v>
      </c>
      <c r="E71" s="24" t="s">
        <v>14</v>
      </c>
      <c r="F71" s="18" t="s">
        <v>232</v>
      </c>
      <c r="G71" s="20" t="s">
        <v>346</v>
      </c>
      <c r="H71" s="49"/>
      <c r="I71" s="24" t="s">
        <v>17</v>
      </c>
      <c r="J71" s="21"/>
      <c r="K71" s="35"/>
      <c r="L71" s="109"/>
      <c r="M71" s="110">
        <f>23543.1+2299</f>
        <v>25842.1</v>
      </c>
    </row>
    <row r="72" spans="2:13" ht="126" hidden="1">
      <c r="B72" s="104">
        <f t="shared" si="0"/>
        <v>70</v>
      </c>
      <c r="C72" s="16">
        <v>44705</v>
      </c>
      <c r="D72" s="17" t="s">
        <v>294</v>
      </c>
      <c r="E72" s="24" t="s">
        <v>14</v>
      </c>
      <c r="F72" s="18" t="s">
        <v>247</v>
      </c>
      <c r="G72" s="20" t="s">
        <v>347</v>
      </c>
      <c r="H72" s="20"/>
      <c r="I72" s="24" t="s">
        <v>17</v>
      </c>
      <c r="J72" s="21"/>
      <c r="K72" s="18"/>
      <c r="L72" s="29"/>
      <c r="M72" s="21">
        <v>22727.27</v>
      </c>
    </row>
    <row r="73" spans="2:13" ht="47.25" hidden="1">
      <c r="B73" s="104">
        <f t="shared" si="0"/>
        <v>71</v>
      </c>
      <c r="C73" s="16">
        <v>44707</v>
      </c>
      <c r="D73" s="17" t="s">
        <v>240</v>
      </c>
      <c r="E73" s="24" t="s">
        <v>14</v>
      </c>
      <c r="F73" s="18" t="s">
        <v>241</v>
      </c>
      <c r="G73" s="20" t="s">
        <v>348</v>
      </c>
      <c r="H73" s="54"/>
      <c r="I73" s="24" t="s">
        <v>17</v>
      </c>
      <c r="J73" s="34"/>
      <c r="K73" s="18"/>
      <c r="L73" s="29"/>
      <c r="M73" s="21">
        <v>3150</v>
      </c>
    </row>
    <row r="74" spans="2:13" ht="189" hidden="1">
      <c r="B74" s="104">
        <f t="shared" si="0"/>
        <v>72</v>
      </c>
      <c r="C74" s="16">
        <v>44720</v>
      </c>
      <c r="D74" s="17" t="s">
        <v>349</v>
      </c>
      <c r="E74" s="18" t="s">
        <v>14</v>
      </c>
      <c r="F74" s="18" t="s">
        <v>314</v>
      </c>
      <c r="G74" s="20" t="s">
        <v>350</v>
      </c>
      <c r="H74" s="20"/>
      <c r="I74" s="24" t="s">
        <v>21</v>
      </c>
      <c r="J74" s="21">
        <v>6718.11</v>
      </c>
      <c r="K74" s="18"/>
      <c r="L74" s="29"/>
      <c r="M74" s="21"/>
    </row>
    <row r="75" spans="2:13" ht="47.25" hidden="1">
      <c r="B75" s="104">
        <f t="shared" si="0"/>
        <v>73</v>
      </c>
      <c r="C75" s="16">
        <v>44726</v>
      </c>
      <c r="D75" s="17" t="s">
        <v>351</v>
      </c>
      <c r="E75" s="18" t="s">
        <v>14</v>
      </c>
      <c r="F75" s="38" t="s">
        <v>352</v>
      </c>
      <c r="G75" s="20" t="s">
        <v>353</v>
      </c>
      <c r="H75" s="20"/>
      <c r="I75" s="24" t="s">
        <v>17</v>
      </c>
      <c r="J75" s="34"/>
      <c r="K75" s="18"/>
      <c r="L75" s="29"/>
      <c r="M75" s="21">
        <v>390</v>
      </c>
    </row>
    <row r="76" spans="2:13" ht="110.25" hidden="1">
      <c r="B76" s="104">
        <f t="shared" si="0"/>
        <v>74</v>
      </c>
      <c r="C76" s="16">
        <v>44726</v>
      </c>
      <c r="D76" s="17" t="s">
        <v>354</v>
      </c>
      <c r="E76" s="24" t="s">
        <v>14</v>
      </c>
      <c r="F76" s="18" t="s">
        <v>355</v>
      </c>
      <c r="G76" s="20" t="s">
        <v>356</v>
      </c>
      <c r="H76" s="20"/>
      <c r="I76" s="24" t="s">
        <v>17</v>
      </c>
      <c r="J76" s="21"/>
      <c r="K76" s="18"/>
      <c r="L76" s="29"/>
      <c r="M76" s="21">
        <v>37818</v>
      </c>
    </row>
    <row r="77" spans="2:13" ht="94.5" hidden="1">
      <c r="B77" s="104">
        <f t="shared" si="0"/>
        <v>75</v>
      </c>
      <c r="C77" s="16">
        <v>44726</v>
      </c>
      <c r="D77" s="17" t="s">
        <v>357</v>
      </c>
      <c r="E77" s="24" t="s">
        <v>14</v>
      </c>
      <c r="F77" s="18" t="s">
        <v>358</v>
      </c>
      <c r="G77" s="20" t="s">
        <v>359</v>
      </c>
      <c r="H77" s="20"/>
      <c r="I77" s="24" t="s">
        <v>17</v>
      </c>
      <c r="J77" s="21"/>
      <c r="K77" s="18"/>
      <c r="L77" s="29"/>
      <c r="M77" s="21">
        <v>1110.86</v>
      </c>
    </row>
    <row r="78" spans="2:13" ht="63" hidden="1">
      <c r="B78" s="104">
        <f t="shared" si="0"/>
        <v>76</v>
      </c>
      <c r="C78" s="16">
        <v>44733</v>
      </c>
      <c r="D78" s="17" t="s">
        <v>195</v>
      </c>
      <c r="E78" s="24" t="s">
        <v>14</v>
      </c>
      <c r="F78" s="18" t="s">
        <v>33</v>
      </c>
      <c r="G78" s="20" t="s">
        <v>360</v>
      </c>
      <c r="H78" s="20"/>
      <c r="I78" s="24" t="s">
        <v>17</v>
      </c>
      <c r="J78" s="21"/>
      <c r="K78" s="18"/>
      <c r="L78" s="29"/>
      <c r="M78" s="21">
        <v>995.85</v>
      </c>
    </row>
    <row r="79" spans="2:13" ht="47.25" hidden="1">
      <c r="B79" s="22">
        <f t="shared" si="0"/>
        <v>77</v>
      </c>
      <c r="C79" s="16">
        <v>44741</v>
      </c>
      <c r="D79" s="17" t="s">
        <v>361</v>
      </c>
      <c r="E79" s="24" t="s">
        <v>14</v>
      </c>
      <c r="F79" s="18" t="s">
        <v>219</v>
      </c>
      <c r="G79" s="20" t="s">
        <v>362</v>
      </c>
      <c r="H79" s="20"/>
      <c r="I79" s="24" t="s">
        <v>21</v>
      </c>
      <c r="J79" s="21">
        <v>4519.5</v>
      </c>
      <c r="K79" s="18"/>
      <c r="L79" s="26"/>
      <c r="M79" s="21"/>
    </row>
    <row r="80" spans="2:13" ht="78.75" hidden="1">
      <c r="B80" s="22">
        <f t="shared" si="0"/>
        <v>78</v>
      </c>
      <c r="C80" s="16">
        <v>44741</v>
      </c>
      <c r="D80" s="17" t="s">
        <v>243</v>
      </c>
      <c r="E80" s="24" t="s">
        <v>14</v>
      </c>
      <c r="F80" s="18" t="s">
        <v>244</v>
      </c>
      <c r="G80" s="20" t="s">
        <v>363</v>
      </c>
      <c r="H80" s="25"/>
      <c r="I80" s="24" t="s">
        <v>21</v>
      </c>
      <c r="J80" s="21">
        <v>3220.55</v>
      </c>
      <c r="K80" s="18"/>
      <c r="L80" s="29"/>
      <c r="M80" s="21"/>
    </row>
    <row r="81" spans="2:13" ht="94.5" hidden="1">
      <c r="B81" s="22">
        <f t="shared" si="0"/>
        <v>79</v>
      </c>
      <c r="C81" s="16">
        <v>44741</v>
      </c>
      <c r="D81" s="17" t="s">
        <v>54</v>
      </c>
      <c r="E81" s="24" t="s">
        <v>14</v>
      </c>
      <c r="F81" s="18" t="s">
        <v>306</v>
      </c>
      <c r="G81" s="20" t="s">
        <v>364</v>
      </c>
      <c r="H81" s="20"/>
      <c r="I81" s="24" t="s">
        <v>21</v>
      </c>
      <c r="J81" s="21">
        <v>7883.76</v>
      </c>
      <c r="K81" s="18"/>
      <c r="L81" s="29"/>
      <c r="M81" s="21"/>
    </row>
    <row r="82" spans="2:13" ht="47.25" hidden="1">
      <c r="B82" s="22">
        <f t="shared" si="0"/>
        <v>80</v>
      </c>
      <c r="C82" s="16">
        <v>44761</v>
      </c>
      <c r="D82" s="17" t="s">
        <v>365</v>
      </c>
      <c r="E82" s="24" t="s">
        <v>14</v>
      </c>
      <c r="F82" s="18" t="s">
        <v>33</v>
      </c>
      <c r="G82" s="20" t="s">
        <v>36</v>
      </c>
      <c r="H82" s="20"/>
      <c r="I82" s="24" t="s">
        <v>21</v>
      </c>
      <c r="J82" s="21">
        <v>400</v>
      </c>
      <c r="K82" s="18"/>
      <c r="L82" s="29"/>
      <c r="M82" s="21"/>
    </row>
    <row r="83" spans="2:13" ht="141.75">
      <c r="B83" s="22">
        <f t="shared" si="0"/>
        <v>81</v>
      </c>
      <c r="C83" s="16">
        <v>44764</v>
      </c>
      <c r="D83" s="17" t="s">
        <v>366</v>
      </c>
      <c r="E83" s="24" t="s">
        <v>14</v>
      </c>
      <c r="F83" s="18" t="s">
        <v>47</v>
      </c>
      <c r="G83" s="20" t="s">
        <v>367</v>
      </c>
      <c r="H83" s="20"/>
      <c r="I83" s="24" t="s">
        <v>21</v>
      </c>
      <c r="J83" s="21">
        <v>97659.34</v>
      </c>
      <c r="K83" s="18"/>
      <c r="L83" s="29"/>
      <c r="M83" s="21"/>
    </row>
    <row r="84" spans="2:13" ht="73.5" customHeight="1" hidden="1">
      <c r="B84" s="22">
        <f t="shared" si="0"/>
        <v>82</v>
      </c>
      <c r="C84" s="16">
        <v>44768</v>
      </c>
      <c r="D84" s="17">
        <v>9341721809</v>
      </c>
      <c r="E84" s="24" t="s">
        <v>14</v>
      </c>
      <c r="F84" s="18" t="s">
        <v>368</v>
      </c>
      <c r="G84" s="59" t="s">
        <v>369</v>
      </c>
      <c r="H84" s="49"/>
      <c r="I84" s="24" t="s">
        <v>21</v>
      </c>
      <c r="J84" s="21">
        <v>308803.76</v>
      </c>
      <c r="K84" s="18"/>
      <c r="L84" s="29"/>
      <c r="M84" s="21"/>
    </row>
    <row r="85" spans="2:13" ht="63" hidden="1">
      <c r="B85" s="22">
        <f t="shared" si="0"/>
        <v>83</v>
      </c>
      <c r="C85" s="16">
        <v>44775</v>
      </c>
      <c r="D85" s="23"/>
      <c r="E85" s="24" t="s">
        <v>14</v>
      </c>
      <c r="F85" s="18" t="s">
        <v>370</v>
      </c>
      <c r="G85" s="20" t="s">
        <v>371</v>
      </c>
      <c r="H85" s="20"/>
      <c r="I85" s="24" t="s">
        <v>17</v>
      </c>
      <c r="J85" s="21"/>
      <c r="K85" s="21"/>
      <c r="L85" s="29"/>
      <c r="M85" s="21">
        <v>771.78</v>
      </c>
    </row>
    <row r="86" spans="2:13" ht="57" hidden="1">
      <c r="B86" s="22">
        <f t="shared" si="0"/>
        <v>84</v>
      </c>
      <c r="C86" s="16">
        <v>44776</v>
      </c>
      <c r="D86" s="45" t="s">
        <v>372</v>
      </c>
      <c r="E86" s="24" t="s">
        <v>14</v>
      </c>
      <c r="F86" s="18" t="s">
        <v>373</v>
      </c>
      <c r="G86" s="26" t="s">
        <v>374</v>
      </c>
      <c r="H86" s="42"/>
      <c r="I86" s="18" t="s">
        <v>17</v>
      </c>
      <c r="J86" s="21"/>
      <c r="K86" s="21"/>
      <c r="L86" s="29"/>
      <c r="M86" s="21">
        <v>8391.56</v>
      </c>
    </row>
    <row r="87" spans="2:13" ht="63" hidden="1">
      <c r="B87" s="22">
        <f t="shared" si="0"/>
        <v>85</v>
      </c>
      <c r="C87" s="16">
        <v>44784</v>
      </c>
      <c r="D87" s="45" t="s">
        <v>243</v>
      </c>
      <c r="E87" s="24" t="s">
        <v>14</v>
      </c>
      <c r="F87" s="18" t="s">
        <v>244</v>
      </c>
      <c r="G87" s="20" t="s">
        <v>375</v>
      </c>
      <c r="H87" s="42"/>
      <c r="I87" s="24" t="s">
        <v>17</v>
      </c>
      <c r="J87" s="60"/>
      <c r="K87" s="21"/>
      <c r="L87" s="29"/>
      <c r="M87" s="21">
        <f>9302.92+377.96+556.94+3000</f>
        <v>13237.82</v>
      </c>
    </row>
    <row r="88" spans="2:13" ht="157.5" hidden="1">
      <c r="B88" s="22">
        <f t="shared" si="0"/>
        <v>86</v>
      </c>
      <c r="C88" s="16">
        <v>44797</v>
      </c>
      <c r="D88" s="23">
        <v>9337698029</v>
      </c>
      <c r="E88" s="18" t="s">
        <v>14</v>
      </c>
      <c r="F88" s="18" t="s">
        <v>376</v>
      </c>
      <c r="G88" s="20" t="s">
        <v>377</v>
      </c>
      <c r="H88" s="20"/>
      <c r="I88" s="24" t="s">
        <v>21</v>
      </c>
      <c r="J88" s="21">
        <v>18800</v>
      </c>
      <c r="K88" s="18"/>
      <c r="L88" s="29"/>
      <c r="M88" s="21"/>
    </row>
    <row r="89" spans="2:13" ht="63" hidden="1">
      <c r="B89" s="22">
        <f t="shared" si="0"/>
        <v>87</v>
      </c>
      <c r="C89" s="16">
        <v>44798</v>
      </c>
      <c r="D89" s="17" t="s">
        <v>365</v>
      </c>
      <c r="E89" s="18" t="s">
        <v>14</v>
      </c>
      <c r="F89" s="18" t="s">
        <v>33</v>
      </c>
      <c r="G89" s="20" t="s">
        <v>378</v>
      </c>
      <c r="H89" s="20"/>
      <c r="I89" s="18" t="s">
        <v>17</v>
      </c>
      <c r="J89" s="21"/>
      <c r="K89" s="61"/>
      <c r="L89" s="29"/>
      <c r="M89" s="21">
        <v>188.36</v>
      </c>
    </row>
    <row r="90" spans="2:13" ht="94.5" hidden="1">
      <c r="B90" s="22">
        <f t="shared" si="0"/>
        <v>88</v>
      </c>
      <c r="C90" s="16">
        <v>44798</v>
      </c>
      <c r="D90" s="17" t="s">
        <v>24</v>
      </c>
      <c r="E90" s="24" t="s">
        <v>14</v>
      </c>
      <c r="F90" s="18" t="s">
        <v>19</v>
      </c>
      <c r="G90" s="62" t="s">
        <v>379</v>
      </c>
      <c r="H90" s="63"/>
      <c r="I90" s="24" t="s">
        <v>17</v>
      </c>
      <c r="J90" s="64"/>
      <c r="K90" s="18"/>
      <c r="L90" s="29"/>
      <c r="M90" s="21">
        <v>1670</v>
      </c>
    </row>
    <row r="91" spans="2:13" ht="78.75" hidden="1">
      <c r="B91" s="22">
        <f t="shared" si="0"/>
        <v>89</v>
      </c>
      <c r="C91" s="16">
        <v>44798</v>
      </c>
      <c r="D91" s="45" t="s">
        <v>361</v>
      </c>
      <c r="E91" s="18" t="s">
        <v>14</v>
      </c>
      <c r="F91" s="18" t="s">
        <v>219</v>
      </c>
      <c r="G91" s="20" t="s">
        <v>380</v>
      </c>
      <c r="H91" s="20"/>
      <c r="I91" s="24" t="s">
        <v>17</v>
      </c>
      <c r="J91" s="65"/>
      <c r="K91" s="18"/>
      <c r="L91" s="26"/>
      <c r="M91" s="21">
        <v>4519.5</v>
      </c>
    </row>
    <row r="92" spans="2:13" ht="126" hidden="1">
      <c r="B92" s="22">
        <f t="shared" si="0"/>
        <v>90</v>
      </c>
      <c r="C92" s="16">
        <v>44798</v>
      </c>
      <c r="D92" s="17" t="s">
        <v>381</v>
      </c>
      <c r="E92" s="24" t="s">
        <v>14</v>
      </c>
      <c r="F92" s="18" t="s">
        <v>382</v>
      </c>
      <c r="G92" s="20" t="s">
        <v>383</v>
      </c>
      <c r="H92" s="20"/>
      <c r="I92" s="24" t="s">
        <v>21</v>
      </c>
      <c r="J92" s="21">
        <v>65890.07</v>
      </c>
      <c r="K92" s="18"/>
      <c r="L92" s="29"/>
      <c r="M92" s="21"/>
    </row>
    <row r="93" spans="2:13" ht="189" hidden="1">
      <c r="B93" s="22">
        <f t="shared" si="0"/>
        <v>91</v>
      </c>
      <c r="C93" s="16">
        <v>44819</v>
      </c>
      <c r="D93" s="17" t="s">
        <v>384</v>
      </c>
      <c r="E93" s="24" t="s">
        <v>14</v>
      </c>
      <c r="F93" s="18" t="s">
        <v>385</v>
      </c>
      <c r="G93" s="20" t="s">
        <v>386</v>
      </c>
      <c r="H93" s="20"/>
      <c r="I93" s="24" t="s">
        <v>21</v>
      </c>
      <c r="J93" s="21">
        <v>50000.46</v>
      </c>
      <c r="K93" s="18"/>
      <c r="L93" s="29"/>
      <c r="M93" s="21"/>
    </row>
    <row r="94" spans="2:13" ht="78.75" hidden="1">
      <c r="B94" s="22">
        <f t="shared" si="0"/>
        <v>92</v>
      </c>
      <c r="C94" s="16">
        <v>44819</v>
      </c>
      <c r="D94" s="17" t="s">
        <v>243</v>
      </c>
      <c r="E94" s="24" t="s">
        <v>14</v>
      </c>
      <c r="F94" s="18"/>
      <c r="G94" s="20" t="s">
        <v>387</v>
      </c>
      <c r="H94" s="20"/>
      <c r="I94" s="24"/>
      <c r="J94" s="21"/>
      <c r="K94" s="18"/>
      <c r="L94" s="29"/>
      <c r="M94" s="21"/>
    </row>
    <row r="95" spans="2:13" ht="63" hidden="1">
      <c r="B95" s="22">
        <f t="shared" si="0"/>
        <v>93</v>
      </c>
      <c r="C95" s="16">
        <v>44819</v>
      </c>
      <c r="D95" s="23"/>
      <c r="E95" s="24" t="s">
        <v>14</v>
      </c>
      <c r="F95" s="18" t="s">
        <v>370</v>
      </c>
      <c r="G95" s="20" t="s">
        <v>388</v>
      </c>
      <c r="H95" s="20"/>
      <c r="I95" s="24" t="s">
        <v>17</v>
      </c>
      <c r="J95" s="21"/>
      <c r="K95" s="21"/>
      <c r="L95" s="29"/>
      <c r="M95" s="21">
        <v>473.9</v>
      </c>
    </row>
    <row r="96" spans="2:13" ht="126" hidden="1">
      <c r="B96" s="22">
        <f t="shared" si="0"/>
        <v>94</v>
      </c>
      <c r="C96" s="16">
        <v>44826</v>
      </c>
      <c r="D96" s="17" t="s">
        <v>68</v>
      </c>
      <c r="E96" s="24" t="s">
        <v>14</v>
      </c>
      <c r="F96" s="18" t="s">
        <v>292</v>
      </c>
      <c r="G96" s="26" t="s">
        <v>389</v>
      </c>
      <c r="H96" s="66"/>
      <c r="I96" s="18" t="s">
        <v>17</v>
      </c>
      <c r="J96" s="21"/>
      <c r="K96" s="18"/>
      <c r="L96" s="29"/>
      <c r="M96" s="21">
        <v>29325.72</v>
      </c>
    </row>
    <row r="97" spans="2:13" ht="173.25" hidden="1">
      <c r="B97" s="22">
        <f t="shared" si="0"/>
        <v>95</v>
      </c>
      <c r="C97" s="16">
        <v>44833</v>
      </c>
      <c r="D97" s="17" t="s">
        <v>57</v>
      </c>
      <c r="E97" s="24" t="s">
        <v>14</v>
      </c>
      <c r="F97" s="18" t="s">
        <v>58</v>
      </c>
      <c r="G97" s="20" t="s">
        <v>390</v>
      </c>
      <c r="H97" s="20"/>
      <c r="I97" s="24" t="s">
        <v>21</v>
      </c>
      <c r="J97" s="21"/>
      <c r="K97" s="18"/>
      <c r="L97" s="18"/>
      <c r="M97" s="21">
        <v>10069.25</v>
      </c>
    </row>
    <row r="98" spans="2:13" ht="78.75" hidden="1">
      <c r="B98" s="22">
        <f t="shared" si="0"/>
        <v>96</v>
      </c>
      <c r="C98" s="16">
        <v>44833</v>
      </c>
      <c r="D98" s="17"/>
      <c r="E98" s="18" t="s">
        <v>14</v>
      </c>
      <c r="F98" s="48" t="s">
        <v>391</v>
      </c>
      <c r="G98" s="20" t="s">
        <v>392</v>
      </c>
      <c r="H98" s="25"/>
      <c r="I98" s="24"/>
      <c r="J98" s="21"/>
      <c r="K98" s="18"/>
      <c r="L98" s="29"/>
      <c r="M98" s="21"/>
    </row>
    <row r="99" spans="2:13" ht="126">
      <c r="B99" s="22">
        <f t="shared" si="0"/>
        <v>97</v>
      </c>
      <c r="C99" s="16">
        <v>44846</v>
      </c>
      <c r="D99" s="17" t="s">
        <v>46</v>
      </c>
      <c r="E99" s="18" t="s">
        <v>14</v>
      </c>
      <c r="F99" s="18" t="s">
        <v>47</v>
      </c>
      <c r="G99" s="20" t="s">
        <v>393</v>
      </c>
      <c r="H99" s="25"/>
      <c r="I99" s="24" t="s">
        <v>17</v>
      </c>
      <c r="J99" s="21"/>
      <c r="K99" s="18"/>
      <c r="L99" s="18"/>
      <c r="M99" s="21">
        <v>128198.64</v>
      </c>
    </row>
    <row r="100" spans="2:13" ht="63" hidden="1">
      <c r="B100" s="22">
        <f t="shared" si="0"/>
        <v>98</v>
      </c>
      <c r="C100" s="16">
        <v>44846</v>
      </c>
      <c r="D100" s="23" t="s">
        <v>394</v>
      </c>
      <c r="E100" s="24" t="s">
        <v>14</v>
      </c>
      <c r="F100" s="18" t="s">
        <v>255</v>
      </c>
      <c r="G100" s="20" t="s">
        <v>395</v>
      </c>
      <c r="H100" s="20"/>
      <c r="I100" s="24" t="s">
        <v>17</v>
      </c>
      <c r="J100" s="21"/>
      <c r="K100" s="18"/>
      <c r="L100" s="29"/>
      <c r="M100" s="21">
        <v>480</v>
      </c>
    </row>
    <row r="101" spans="2:13" ht="63" hidden="1">
      <c r="B101" s="22">
        <f t="shared" si="0"/>
        <v>99</v>
      </c>
      <c r="C101" s="16">
        <v>44846</v>
      </c>
      <c r="D101" s="17" t="s">
        <v>396</v>
      </c>
      <c r="E101" s="24" t="s">
        <v>14</v>
      </c>
      <c r="F101" s="18" t="s">
        <v>255</v>
      </c>
      <c r="G101" s="20" t="s">
        <v>397</v>
      </c>
      <c r="H101" s="20"/>
      <c r="I101" s="24" t="s">
        <v>17</v>
      </c>
      <c r="J101" s="21"/>
      <c r="K101" s="18"/>
      <c r="L101" s="18"/>
      <c r="M101" s="21">
        <v>480</v>
      </c>
    </row>
    <row r="102" spans="2:13" ht="94.5" hidden="1">
      <c r="B102" s="22">
        <f t="shared" si="0"/>
        <v>100</v>
      </c>
      <c r="C102" s="16">
        <v>44852</v>
      </c>
      <c r="D102" s="67" t="s">
        <v>114</v>
      </c>
      <c r="E102" s="18" t="s">
        <v>14</v>
      </c>
      <c r="F102" s="18" t="s">
        <v>382</v>
      </c>
      <c r="G102" s="20" t="s">
        <v>398</v>
      </c>
      <c r="H102" s="20"/>
      <c r="I102" s="24"/>
      <c r="J102" s="21"/>
      <c r="K102" s="18"/>
      <c r="L102" s="18"/>
      <c r="M102" s="21"/>
    </row>
    <row r="103" spans="2:22" ht="63" hidden="1">
      <c r="B103" s="22">
        <f t="shared" si="0"/>
        <v>101</v>
      </c>
      <c r="C103" s="16">
        <v>44860</v>
      </c>
      <c r="D103" s="68" t="s">
        <v>399</v>
      </c>
      <c r="E103" s="18" t="s">
        <v>14</v>
      </c>
      <c r="F103" s="18" t="s">
        <v>382</v>
      </c>
      <c r="G103" s="20" t="s">
        <v>400</v>
      </c>
      <c r="H103" s="20"/>
      <c r="I103" s="24" t="s">
        <v>17</v>
      </c>
      <c r="J103" s="21"/>
      <c r="K103" s="18"/>
      <c r="L103" s="29"/>
      <c r="M103" s="21">
        <f>64946.43+10988.9+580.64</f>
        <v>76515.97</v>
      </c>
      <c r="V103" s="37"/>
    </row>
    <row r="104" spans="2:13" ht="63" hidden="1">
      <c r="B104" s="22">
        <f t="shared" si="0"/>
        <v>102</v>
      </c>
      <c r="C104" s="16">
        <v>44860</v>
      </c>
      <c r="D104" s="44" t="s">
        <v>365</v>
      </c>
      <c r="E104" s="18" t="s">
        <v>14</v>
      </c>
      <c r="F104" s="18" t="s">
        <v>33</v>
      </c>
      <c r="G104" s="20" t="s">
        <v>401</v>
      </c>
      <c r="H104" s="20"/>
      <c r="I104" s="24" t="s">
        <v>17</v>
      </c>
      <c r="J104" s="21"/>
      <c r="K104" s="18"/>
      <c r="L104" s="29"/>
      <c r="M104" s="21">
        <f>99.61+111.43</f>
        <v>211.04</v>
      </c>
    </row>
    <row r="105" spans="2:13" ht="47.25" hidden="1">
      <c r="B105" s="22">
        <f t="shared" si="0"/>
        <v>103</v>
      </c>
      <c r="C105" s="16">
        <v>44860</v>
      </c>
      <c r="D105" s="44" t="s">
        <v>32</v>
      </c>
      <c r="E105" s="24" t="s">
        <v>14</v>
      </c>
      <c r="F105" s="18" t="s">
        <v>33</v>
      </c>
      <c r="G105" s="20" t="s">
        <v>194</v>
      </c>
      <c r="H105" s="20"/>
      <c r="I105" s="24" t="s">
        <v>21</v>
      </c>
      <c r="J105" s="21">
        <v>400</v>
      </c>
      <c r="K105" s="18"/>
      <c r="L105" s="29"/>
      <c r="M105" s="21"/>
    </row>
    <row r="106" spans="2:13" ht="94.5" hidden="1">
      <c r="B106" s="22">
        <f t="shared" si="0"/>
        <v>104</v>
      </c>
      <c r="C106" s="16">
        <v>44873</v>
      </c>
      <c r="D106" s="44" t="s">
        <v>13</v>
      </c>
      <c r="E106" s="24" t="s">
        <v>14</v>
      </c>
      <c r="F106" s="18" t="s">
        <v>15</v>
      </c>
      <c r="G106" s="69" t="s">
        <v>402</v>
      </c>
      <c r="H106" s="20"/>
      <c r="I106" s="24" t="s">
        <v>21</v>
      </c>
      <c r="J106" s="21">
        <v>624.94</v>
      </c>
      <c r="K106" s="18"/>
      <c r="L106" s="29"/>
      <c r="M106" s="21"/>
    </row>
    <row r="107" spans="2:13" ht="94.5" hidden="1">
      <c r="B107" s="22">
        <f t="shared" si="0"/>
        <v>105</v>
      </c>
      <c r="C107" s="16">
        <v>44873</v>
      </c>
      <c r="D107" s="44">
        <v>9471875684</v>
      </c>
      <c r="E107" s="24" t="s">
        <v>14</v>
      </c>
      <c r="F107" s="18"/>
      <c r="G107" s="66" t="s">
        <v>403</v>
      </c>
      <c r="H107" s="20"/>
      <c r="I107" s="24"/>
      <c r="J107" s="21"/>
      <c r="K107" s="18"/>
      <c r="L107" s="29"/>
      <c r="M107" s="21"/>
    </row>
    <row r="108" spans="2:13" ht="15.75" hidden="1">
      <c r="B108" s="22">
        <v>106</v>
      </c>
      <c r="C108" s="16">
        <v>44873</v>
      </c>
      <c r="D108" s="44" t="s">
        <v>404</v>
      </c>
      <c r="E108" s="24" t="s">
        <v>14</v>
      </c>
      <c r="F108" s="18" t="s">
        <v>405</v>
      </c>
      <c r="G108" s="66" t="s">
        <v>406</v>
      </c>
      <c r="H108" s="20"/>
      <c r="I108" s="24" t="s">
        <v>17</v>
      </c>
      <c r="J108" s="21"/>
      <c r="K108" s="18"/>
      <c r="L108" s="29"/>
      <c r="M108" s="21">
        <f>13030.36+9358.26+305.16+4270+2588.05+3489.7</f>
        <v>33041.53</v>
      </c>
    </row>
    <row r="109" spans="2:13" ht="49.5" customHeight="1" hidden="1">
      <c r="B109" s="22" t="s">
        <v>193</v>
      </c>
      <c r="C109" s="16">
        <v>44880</v>
      </c>
      <c r="D109" s="44">
        <v>9341721809</v>
      </c>
      <c r="E109" s="24" t="s">
        <v>14</v>
      </c>
      <c r="F109" s="18" t="s">
        <v>407</v>
      </c>
      <c r="G109" s="20" t="s">
        <v>408</v>
      </c>
      <c r="H109" s="20"/>
      <c r="I109" s="24" t="s">
        <v>21</v>
      </c>
      <c r="J109" s="21">
        <v>205162.26</v>
      </c>
      <c r="K109" s="18"/>
      <c r="L109" s="29"/>
      <c r="M109" s="21"/>
    </row>
    <row r="110" spans="2:13" ht="110.25" hidden="1">
      <c r="B110" s="22">
        <v>107</v>
      </c>
      <c r="C110" s="16">
        <v>44880</v>
      </c>
      <c r="D110" s="44" t="s">
        <v>409</v>
      </c>
      <c r="E110" s="24" t="s">
        <v>14</v>
      </c>
      <c r="F110" s="18" t="s">
        <v>410</v>
      </c>
      <c r="G110" s="20" t="s">
        <v>411</v>
      </c>
      <c r="H110" s="42"/>
      <c r="I110" s="24" t="s">
        <v>21</v>
      </c>
      <c r="J110" s="21">
        <v>150</v>
      </c>
      <c r="K110" s="18"/>
      <c r="L110" s="29"/>
      <c r="M110" s="21">
        <v>150</v>
      </c>
    </row>
    <row r="111" spans="2:13" ht="78.75" hidden="1">
      <c r="B111" s="22">
        <f aca="true" t="shared" si="1" ref="B111:B249">B110+1</f>
        <v>108</v>
      </c>
      <c r="C111" s="16">
        <v>44910</v>
      </c>
      <c r="D111" s="44" t="s">
        <v>412</v>
      </c>
      <c r="E111" s="24" t="s">
        <v>14</v>
      </c>
      <c r="F111" s="18" t="s">
        <v>382</v>
      </c>
      <c r="G111" s="69" t="s">
        <v>413</v>
      </c>
      <c r="H111" s="20"/>
      <c r="I111" s="24"/>
      <c r="J111" s="21"/>
      <c r="K111" s="18"/>
      <c r="L111" s="29"/>
      <c r="M111" s="21"/>
    </row>
    <row r="112" spans="2:13" ht="78.75" hidden="1">
      <c r="B112" s="22">
        <f t="shared" si="1"/>
        <v>109</v>
      </c>
      <c r="C112" s="16">
        <v>44916</v>
      </c>
      <c r="D112" s="44" t="s">
        <v>414</v>
      </c>
      <c r="E112" s="24" t="s">
        <v>14</v>
      </c>
      <c r="F112" s="18" t="s">
        <v>306</v>
      </c>
      <c r="G112" s="69" t="s">
        <v>415</v>
      </c>
      <c r="H112" s="20"/>
      <c r="I112" s="24" t="s">
        <v>21</v>
      </c>
      <c r="J112" s="21"/>
      <c r="K112" s="18"/>
      <c r="L112" s="29"/>
      <c r="M112" s="21"/>
    </row>
    <row r="113" spans="2:13" ht="78.75" hidden="1">
      <c r="B113" s="22">
        <f t="shared" si="1"/>
        <v>110</v>
      </c>
      <c r="C113" s="16">
        <v>44917</v>
      </c>
      <c r="D113" s="44" t="s">
        <v>76</v>
      </c>
      <c r="E113" s="24" t="s">
        <v>14</v>
      </c>
      <c r="F113" s="18" t="s">
        <v>219</v>
      </c>
      <c r="G113" s="20" t="s">
        <v>416</v>
      </c>
      <c r="H113" s="66"/>
      <c r="I113" s="18" t="s">
        <v>17</v>
      </c>
      <c r="J113" s="21"/>
      <c r="K113" s="18"/>
      <c r="L113" s="29"/>
      <c r="M113" s="21">
        <v>39762.5</v>
      </c>
    </row>
    <row r="114" spans="2:13" ht="15.75" hidden="1">
      <c r="B114" s="22">
        <f t="shared" si="1"/>
        <v>111</v>
      </c>
      <c r="C114" s="16"/>
      <c r="D114" s="44"/>
      <c r="E114" s="18"/>
      <c r="F114" s="18"/>
      <c r="G114" s="20"/>
      <c r="H114" s="25"/>
      <c r="I114" s="24"/>
      <c r="J114" s="21"/>
      <c r="K114" s="18"/>
      <c r="L114" s="29"/>
      <c r="M114" s="21"/>
    </row>
    <row r="115" spans="2:13" ht="15.75" hidden="1">
      <c r="B115" s="22">
        <f t="shared" si="1"/>
        <v>112</v>
      </c>
      <c r="C115" s="16"/>
      <c r="D115" s="44"/>
      <c r="E115" s="24"/>
      <c r="F115" s="18"/>
      <c r="G115" s="20"/>
      <c r="H115" s="20"/>
      <c r="I115" s="24"/>
      <c r="J115" s="21"/>
      <c r="K115" s="18"/>
      <c r="L115" s="70"/>
      <c r="M115" s="21"/>
    </row>
    <row r="116" spans="2:13" ht="15.75" hidden="1">
      <c r="B116" s="22">
        <f t="shared" si="1"/>
        <v>113</v>
      </c>
      <c r="C116" s="16"/>
      <c r="D116" s="44"/>
      <c r="E116" s="24"/>
      <c r="F116" s="18"/>
      <c r="G116" s="20"/>
      <c r="H116" s="20"/>
      <c r="I116" s="18"/>
      <c r="J116" s="21"/>
      <c r="K116" s="18"/>
      <c r="L116" s="18"/>
      <c r="M116" s="21"/>
    </row>
    <row r="117" spans="2:13" ht="15.75" hidden="1">
      <c r="B117" s="22">
        <f t="shared" si="1"/>
        <v>114</v>
      </c>
      <c r="C117" s="16"/>
      <c r="D117" s="44"/>
      <c r="E117" s="18"/>
      <c r="F117" s="18"/>
      <c r="G117" s="20"/>
      <c r="H117" s="20"/>
      <c r="I117" s="18"/>
      <c r="J117" s="21"/>
      <c r="K117" s="18"/>
      <c r="L117" s="29"/>
      <c r="M117" s="21"/>
    </row>
    <row r="118" spans="2:13" ht="15.75" hidden="1">
      <c r="B118" s="22">
        <f t="shared" si="1"/>
        <v>115</v>
      </c>
      <c r="C118" s="16"/>
      <c r="D118" s="44"/>
      <c r="E118" s="18"/>
      <c r="F118" s="18"/>
      <c r="G118" s="20"/>
      <c r="H118" s="20"/>
      <c r="I118" s="24"/>
      <c r="J118" s="21"/>
      <c r="K118" s="18"/>
      <c r="L118" s="29"/>
      <c r="M118" s="21"/>
    </row>
    <row r="119" spans="2:13" ht="15.75" hidden="1">
      <c r="B119" s="22">
        <f t="shared" si="1"/>
        <v>116</v>
      </c>
      <c r="C119" s="16"/>
      <c r="D119" s="44"/>
      <c r="E119" s="18"/>
      <c r="F119" s="18"/>
      <c r="G119" s="20"/>
      <c r="H119" s="20"/>
      <c r="I119" s="24"/>
      <c r="J119" s="21"/>
      <c r="K119" s="18"/>
      <c r="L119" s="29"/>
      <c r="M119" s="21"/>
    </row>
    <row r="120" spans="2:13" ht="15.75" hidden="1">
      <c r="B120" s="22">
        <f t="shared" si="1"/>
        <v>117</v>
      </c>
      <c r="C120" s="16"/>
      <c r="D120" s="44"/>
      <c r="E120" s="18"/>
      <c r="F120" s="18"/>
      <c r="G120" s="20"/>
      <c r="H120" s="20"/>
      <c r="I120" s="24"/>
      <c r="J120" s="21"/>
      <c r="K120" s="18"/>
      <c r="L120" s="29"/>
      <c r="M120" s="21"/>
    </row>
    <row r="121" spans="2:13" ht="15.75" hidden="1">
      <c r="B121" s="22">
        <f t="shared" si="1"/>
        <v>118</v>
      </c>
      <c r="C121" s="16"/>
      <c r="D121" s="44"/>
      <c r="E121" s="24"/>
      <c r="F121" s="18"/>
      <c r="G121" s="20"/>
      <c r="H121" s="20"/>
      <c r="I121" s="24"/>
      <c r="J121" s="21"/>
      <c r="K121" s="18"/>
      <c r="L121" s="29"/>
      <c r="M121" s="21"/>
    </row>
    <row r="122" spans="2:13" ht="15.75" hidden="1">
      <c r="B122" s="22">
        <f t="shared" si="1"/>
        <v>119</v>
      </c>
      <c r="C122" s="16"/>
      <c r="D122" s="44"/>
      <c r="E122" s="24"/>
      <c r="F122" s="18"/>
      <c r="G122" s="20"/>
      <c r="H122" s="42"/>
      <c r="I122" s="24"/>
      <c r="J122" s="21"/>
      <c r="K122" s="18"/>
      <c r="L122" s="29"/>
      <c r="M122" s="21"/>
    </row>
    <row r="123" spans="2:13" ht="15.75" hidden="1">
      <c r="B123" s="22">
        <f t="shared" si="1"/>
        <v>120</v>
      </c>
      <c r="C123" s="16"/>
      <c r="D123" s="44"/>
      <c r="E123" s="24"/>
      <c r="F123" s="18"/>
      <c r="G123" s="20"/>
      <c r="H123" s="20"/>
      <c r="I123" s="24"/>
      <c r="J123" s="21"/>
      <c r="K123" s="18"/>
      <c r="L123" s="29"/>
      <c r="M123" s="21"/>
    </row>
    <row r="124" spans="2:13" ht="15.75" hidden="1">
      <c r="B124" s="22">
        <f t="shared" si="1"/>
        <v>121</v>
      </c>
      <c r="C124" s="16"/>
      <c r="D124" s="44"/>
      <c r="E124" s="24"/>
      <c r="F124" s="18"/>
      <c r="G124" s="43"/>
      <c r="H124" s="20"/>
      <c r="I124" s="24"/>
      <c r="J124" s="21"/>
      <c r="K124" s="18"/>
      <c r="L124" s="29"/>
      <c r="M124" s="21"/>
    </row>
    <row r="125" spans="2:13" ht="15.75" hidden="1">
      <c r="B125" s="22">
        <f t="shared" si="1"/>
        <v>122</v>
      </c>
      <c r="C125" s="16"/>
      <c r="D125" s="44"/>
      <c r="E125" s="24"/>
      <c r="F125" s="18"/>
      <c r="G125" s="20"/>
      <c r="H125" s="20"/>
      <c r="I125" s="24"/>
      <c r="J125" s="21"/>
      <c r="K125" s="18"/>
      <c r="L125" s="29"/>
      <c r="M125" s="21"/>
    </row>
    <row r="126" spans="2:13" ht="15.75" hidden="1">
      <c r="B126" s="22">
        <f t="shared" si="1"/>
        <v>123</v>
      </c>
      <c r="C126" s="16"/>
      <c r="D126" s="44"/>
      <c r="E126" s="24"/>
      <c r="F126" s="18"/>
      <c r="G126" s="71"/>
      <c r="H126" s="20"/>
      <c r="I126" s="24"/>
      <c r="J126" s="21"/>
      <c r="K126" s="18"/>
      <c r="L126" s="29"/>
      <c r="M126" s="21"/>
    </row>
    <row r="127" spans="2:13" ht="15.75" hidden="1">
      <c r="B127" s="22">
        <f t="shared" si="1"/>
        <v>124</v>
      </c>
      <c r="C127" s="16"/>
      <c r="D127" s="44"/>
      <c r="E127" s="18"/>
      <c r="F127" s="18"/>
      <c r="G127" s="42"/>
      <c r="H127" s="20"/>
      <c r="I127" s="24"/>
      <c r="J127" s="21"/>
      <c r="K127" s="18"/>
      <c r="L127" s="18"/>
      <c r="M127" s="21"/>
    </row>
    <row r="128" spans="2:13" ht="15.75" hidden="1">
      <c r="B128" s="22">
        <f t="shared" si="1"/>
        <v>125</v>
      </c>
      <c r="C128" s="16"/>
      <c r="D128" s="44"/>
      <c r="E128" s="24"/>
      <c r="F128" s="18"/>
      <c r="G128" s="20"/>
      <c r="H128" s="20"/>
      <c r="I128" s="24"/>
      <c r="J128" s="21"/>
      <c r="K128" s="18"/>
      <c r="L128" s="29"/>
      <c r="M128" s="21"/>
    </row>
    <row r="129" spans="2:13" ht="15.75" hidden="1">
      <c r="B129" s="22">
        <f t="shared" si="1"/>
        <v>126</v>
      </c>
      <c r="C129" s="16"/>
      <c r="D129" s="44"/>
      <c r="E129" s="24"/>
      <c r="F129" s="18"/>
      <c r="G129" s="20"/>
      <c r="H129" s="20"/>
      <c r="I129" s="24"/>
      <c r="J129" s="21"/>
      <c r="K129" s="18"/>
      <c r="L129" s="29"/>
      <c r="M129" s="21"/>
    </row>
    <row r="130" spans="2:13" ht="15.75" hidden="1">
      <c r="B130" s="22">
        <f t="shared" si="1"/>
        <v>127</v>
      </c>
      <c r="C130" s="16"/>
      <c r="D130" s="44"/>
      <c r="E130" s="24"/>
      <c r="F130" s="18"/>
      <c r="G130" s="20"/>
      <c r="H130" s="20"/>
      <c r="I130" s="24"/>
      <c r="J130" s="21"/>
      <c r="K130" s="18"/>
      <c r="L130" s="29"/>
      <c r="M130" s="21"/>
    </row>
    <row r="131" spans="2:13" ht="15.75" hidden="1">
      <c r="B131" s="22">
        <f t="shared" si="1"/>
        <v>128</v>
      </c>
      <c r="C131" s="16"/>
      <c r="D131" s="44"/>
      <c r="E131" s="24"/>
      <c r="F131" s="18"/>
      <c r="G131" s="20"/>
      <c r="H131" s="42"/>
      <c r="I131" s="24"/>
      <c r="J131" s="60"/>
      <c r="K131" s="18"/>
      <c r="L131" s="29"/>
      <c r="M131" s="21"/>
    </row>
    <row r="132" spans="2:13" ht="15.75" hidden="1">
      <c r="B132" s="22">
        <f t="shared" si="1"/>
        <v>129</v>
      </c>
      <c r="C132" s="16"/>
      <c r="D132" s="44"/>
      <c r="E132" s="18"/>
      <c r="F132" s="18"/>
      <c r="G132" s="20"/>
      <c r="H132" s="20"/>
      <c r="I132" s="24"/>
      <c r="J132" s="72"/>
      <c r="K132" s="18"/>
      <c r="L132" s="29"/>
      <c r="M132" s="21"/>
    </row>
    <row r="133" spans="2:13" ht="15.75" hidden="1">
      <c r="B133" s="22">
        <f t="shared" si="1"/>
        <v>130</v>
      </c>
      <c r="C133" s="16"/>
      <c r="D133" s="44"/>
      <c r="E133" s="24"/>
      <c r="F133" s="18"/>
      <c r="G133" s="20"/>
      <c r="H133" s="20"/>
      <c r="I133" s="24"/>
      <c r="J133" s="21"/>
      <c r="K133" s="18"/>
      <c r="L133" s="29"/>
      <c r="M133" s="21"/>
    </row>
    <row r="134" spans="2:13" ht="15.75" hidden="1">
      <c r="B134" s="22">
        <f t="shared" si="1"/>
        <v>131</v>
      </c>
      <c r="C134" s="16"/>
      <c r="D134" s="44"/>
      <c r="E134" s="24"/>
      <c r="F134" s="48"/>
      <c r="G134" s="20"/>
      <c r="H134" s="42"/>
      <c r="I134" s="24"/>
      <c r="J134" s="21"/>
      <c r="K134" s="18"/>
      <c r="L134" s="29"/>
      <c r="M134" s="21"/>
    </row>
    <row r="135" spans="2:13" ht="15.75" hidden="1">
      <c r="B135" s="22">
        <f t="shared" si="1"/>
        <v>132</v>
      </c>
      <c r="C135" s="16"/>
      <c r="D135" s="44"/>
      <c r="E135" s="24"/>
      <c r="F135" s="48"/>
      <c r="G135" s="20"/>
      <c r="H135" s="42"/>
      <c r="I135" s="24"/>
      <c r="J135" s="21"/>
      <c r="K135" s="18"/>
      <c r="L135" s="29"/>
      <c r="M135" s="21"/>
    </row>
    <row r="136" spans="2:13" ht="15.75" hidden="1">
      <c r="B136" s="22">
        <f t="shared" si="1"/>
        <v>133</v>
      </c>
      <c r="C136" s="16"/>
      <c r="D136" s="44"/>
      <c r="E136" s="18"/>
      <c r="F136" s="48"/>
      <c r="G136" s="20"/>
      <c r="H136" s="20"/>
      <c r="I136" s="24"/>
      <c r="J136" s="21"/>
      <c r="K136" s="18"/>
      <c r="L136" s="29"/>
      <c r="M136" s="21"/>
    </row>
    <row r="137" spans="2:13" ht="15.75" hidden="1">
      <c r="B137" s="22">
        <f t="shared" si="1"/>
        <v>134</v>
      </c>
      <c r="C137" s="16"/>
      <c r="D137" s="44"/>
      <c r="E137" s="24"/>
      <c r="F137" s="18"/>
      <c r="G137" s="20"/>
      <c r="H137" s="20"/>
      <c r="I137" s="24"/>
      <c r="J137" s="21"/>
      <c r="K137" s="18"/>
      <c r="L137" s="29"/>
      <c r="M137" s="21"/>
    </row>
    <row r="138" spans="2:13" ht="15.75" hidden="1">
      <c r="B138" s="22">
        <f t="shared" si="1"/>
        <v>135</v>
      </c>
      <c r="C138" s="16"/>
      <c r="D138" s="44"/>
      <c r="E138" s="24"/>
      <c r="F138" s="18"/>
      <c r="G138" s="20"/>
      <c r="H138" s="20"/>
      <c r="I138" s="24"/>
      <c r="J138" s="21"/>
      <c r="K138" s="18"/>
      <c r="L138" s="29"/>
      <c r="M138" s="21"/>
    </row>
    <row r="139" spans="2:13" ht="15.75" hidden="1">
      <c r="B139" s="22">
        <f t="shared" si="1"/>
        <v>136</v>
      </c>
      <c r="C139" s="16"/>
      <c r="D139" s="44"/>
      <c r="E139" s="24"/>
      <c r="F139" s="58"/>
      <c r="G139" s="20"/>
      <c r="H139" s="20"/>
      <c r="I139" s="24"/>
      <c r="J139" s="21"/>
      <c r="K139" s="18"/>
      <c r="L139" s="29"/>
      <c r="M139" s="21"/>
    </row>
    <row r="140" spans="2:13" ht="15.75" hidden="1">
      <c r="B140" s="22">
        <f t="shared" si="1"/>
        <v>137</v>
      </c>
      <c r="C140" s="16"/>
      <c r="D140" s="44"/>
      <c r="E140" s="16"/>
      <c r="F140" s="58"/>
      <c r="G140" s="47"/>
      <c r="H140" s="20"/>
      <c r="I140" s="24"/>
      <c r="J140" s="21"/>
      <c r="K140" s="18"/>
      <c r="L140" s="29"/>
      <c r="M140" s="21"/>
    </row>
    <row r="141" spans="2:13" ht="15.75" hidden="1">
      <c r="B141" s="22">
        <f t="shared" si="1"/>
        <v>138</v>
      </c>
      <c r="C141" s="16"/>
      <c r="D141" s="44"/>
      <c r="E141" s="24"/>
      <c r="F141" s="48"/>
      <c r="G141" s="20"/>
      <c r="H141" s="20"/>
      <c r="I141" s="24"/>
      <c r="J141" s="21"/>
      <c r="K141" s="18"/>
      <c r="L141" s="29"/>
      <c r="M141" s="21"/>
    </row>
    <row r="142" spans="2:13" ht="15.75" hidden="1">
      <c r="B142" s="22">
        <f t="shared" si="1"/>
        <v>139</v>
      </c>
      <c r="C142" s="16"/>
      <c r="D142" s="44"/>
      <c r="E142" s="16"/>
      <c r="F142" s="48"/>
      <c r="G142" s="20"/>
      <c r="H142" s="26"/>
      <c r="I142" s="24"/>
      <c r="J142" s="21"/>
      <c r="K142" s="18"/>
      <c r="L142" s="29"/>
      <c r="M142" s="21"/>
    </row>
    <row r="143" spans="2:13" ht="15.75" hidden="1">
      <c r="B143" s="22">
        <f t="shared" si="1"/>
        <v>140</v>
      </c>
      <c r="C143" s="16"/>
      <c r="D143" s="44"/>
      <c r="E143" s="24"/>
      <c r="F143" s="48"/>
      <c r="G143" s="20"/>
      <c r="H143" s="43"/>
      <c r="I143" s="24"/>
      <c r="J143" s="21"/>
      <c r="K143" s="18"/>
      <c r="L143" s="29"/>
      <c r="M143" s="21"/>
    </row>
    <row r="144" spans="2:13" ht="15.75" hidden="1">
      <c r="B144" s="22">
        <f t="shared" si="1"/>
        <v>141</v>
      </c>
      <c r="C144" s="16"/>
      <c r="D144" s="44"/>
      <c r="E144" s="24"/>
      <c r="F144" s="48"/>
      <c r="G144" s="20"/>
      <c r="H144" s="43"/>
      <c r="I144" s="24"/>
      <c r="J144" s="21"/>
      <c r="K144" s="18"/>
      <c r="L144" s="29"/>
      <c r="M144" s="21"/>
    </row>
    <row r="145" spans="2:13" ht="15.75" hidden="1">
      <c r="B145" s="22">
        <f t="shared" si="1"/>
        <v>142</v>
      </c>
      <c r="C145" s="16"/>
      <c r="D145" s="44"/>
      <c r="E145" s="24"/>
      <c r="F145" s="48"/>
      <c r="G145" s="20"/>
      <c r="H145" s="43"/>
      <c r="I145" s="24"/>
      <c r="J145" s="21"/>
      <c r="K145" s="18"/>
      <c r="L145" s="29"/>
      <c r="M145" s="21"/>
    </row>
    <row r="146" spans="2:13" ht="15.75" hidden="1">
      <c r="B146" s="22">
        <f t="shared" si="1"/>
        <v>143</v>
      </c>
      <c r="C146" s="16"/>
      <c r="D146" s="44"/>
      <c r="E146" s="24"/>
      <c r="F146" s="48"/>
      <c r="G146" s="20"/>
      <c r="H146" s="20"/>
      <c r="I146" s="24"/>
      <c r="J146" s="21"/>
      <c r="K146" s="18"/>
      <c r="L146" s="29"/>
      <c r="M146" s="21"/>
    </row>
    <row r="147" spans="2:13" ht="15.75" hidden="1">
      <c r="B147" s="22">
        <f t="shared" si="1"/>
        <v>144</v>
      </c>
      <c r="C147" s="16"/>
      <c r="D147" s="44"/>
      <c r="E147" s="24"/>
      <c r="F147" s="18"/>
      <c r="G147" s="20"/>
      <c r="H147" s="20"/>
      <c r="I147" s="24"/>
      <c r="J147" s="21"/>
      <c r="K147" s="18"/>
      <c r="L147" s="29"/>
      <c r="M147" s="21"/>
    </row>
    <row r="148" spans="2:13" ht="15.75" hidden="1">
      <c r="B148" s="22">
        <f t="shared" si="1"/>
        <v>145</v>
      </c>
      <c r="C148" s="16"/>
      <c r="D148" s="44"/>
      <c r="E148" s="24"/>
      <c r="F148" s="18"/>
      <c r="G148" s="20"/>
      <c r="H148" s="20"/>
      <c r="I148" s="24"/>
      <c r="J148" s="21"/>
      <c r="K148" s="18"/>
      <c r="L148" s="29"/>
      <c r="M148" s="21"/>
    </row>
    <row r="149" spans="2:13" ht="15.75" hidden="1">
      <c r="B149" s="22">
        <f t="shared" si="1"/>
        <v>146</v>
      </c>
      <c r="C149" s="16"/>
      <c r="D149" s="44"/>
      <c r="E149" s="24"/>
      <c r="F149" s="18"/>
      <c r="G149" s="20"/>
      <c r="H149" s="20"/>
      <c r="I149" s="24"/>
      <c r="J149" s="21"/>
      <c r="K149" s="18"/>
      <c r="L149" s="29"/>
      <c r="M149" s="21"/>
    </row>
    <row r="150" spans="2:13" ht="15.75" hidden="1">
      <c r="B150" s="22">
        <f t="shared" si="1"/>
        <v>147</v>
      </c>
      <c r="C150" s="16"/>
      <c r="D150" s="44"/>
      <c r="E150" s="24"/>
      <c r="F150" s="18"/>
      <c r="G150" s="20"/>
      <c r="H150" s="20"/>
      <c r="I150" s="24"/>
      <c r="J150" s="34"/>
      <c r="K150" s="18"/>
      <c r="L150" s="29"/>
      <c r="M150" s="21"/>
    </row>
    <row r="151" spans="2:13" ht="15.75" hidden="1">
      <c r="B151" s="22">
        <f t="shared" si="1"/>
        <v>148</v>
      </c>
      <c r="C151" s="16"/>
      <c r="D151" s="44"/>
      <c r="E151" s="18"/>
      <c r="F151" s="48"/>
      <c r="G151" s="20"/>
      <c r="H151" s="20"/>
      <c r="I151" s="24"/>
      <c r="J151" s="21"/>
      <c r="K151" s="18"/>
      <c r="L151" s="29"/>
      <c r="M151" s="21"/>
    </row>
    <row r="152" spans="2:13" ht="15.75" hidden="1">
      <c r="B152" s="22">
        <f t="shared" si="1"/>
        <v>149</v>
      </c>
      <c r="C152" s="73"/>
      <c r="D152" s="44"/>
      <c r="E152" s="24"/>
      <c r="F152" s="18"/>
      <c r="G152" s="20"/>
      <c r="H152" s="49"/>
      <c r="I152" s="74"/>
      <c r="J152" s="21"/>
      <c r="K152" s="18"/>
      <c r="L152" s="29"/>
      <c r="M152" s="21"/>
    </row>
    <row r="153" spans="2:13" ht="15.75" hidden="1">
      <c r="B153" s="22">
        <f t="shared" si="1"/>
        <v>150</v>
      </c>
      <c r="C153" s="73"/>
      <c r="D153" s="44"/>
      <c r="E153" s="18"/>
      <c r="F153" s="18"/>
      <c r="G153" s="20"/>
      <c r="H153" s="20"/>
      <c r="I153" s="24"/>
      <c r="J153" s="21"/>
      <c r="K153" s="18"/>
      <c r="L153" s="29"/>
      <c r="M153" s="21"/>
    </row>
    <row r="154" spans="2:13" ht="15.75" hidden="1">
      <c r="B154" s="22">
        <f t="shared" si="1"/>
        <v>151</v>
      </c>
      <c r="C154" s="16"/>
      <c r="D154" s="44"/>
      <c r="E154" s="18"/>
      <c r="F154" s="18"/>
      <c r="G154" s="20"/>
      <c r="H154" s="25"/>
      <c r="I154" s="24"/>
      <c r="J154" s="21"/>
      <c r="K154" s="18"/>
      <c r="L154" s="29"/>
      <c r="M154" s="21"/>
    </row>
    <row r="155" spans="2:13" ht="15.75" hidden="1">
      <c r="B155" s="22">
        <f t="shared" si="1"/>
        <v>152</v>
      </c>
      <c r="C155" s="16"/>
      <c r="D155" s="44"/>
      <c r="E155" s="18"/>
      <c r="F155" s="48"/>
      <c r="G155" s="20"/>
      <c r="H155" s="20"/>
      <c r="I155" s="24"/>
      <c r="J155" s="21"/>
      <c r="K155" s="18"/>
      <c r="L155" s="29"/>
      <c r="M155" s="21"/>
    </row>
    <row r="156" spans="2:13" ht="15.75" hidden="1">
      <c r="B156" s="22">
        <f t="shared" si="1"/>
        <v>153</v>
      </c>
      <c r="C156" s="16"/>
      <c r="D156" s="44"/>
      <c r="E156" s="24"/>
      <c r="F156" s="18"/>
      <c r="G156" s="20"/>
      <c r="H156" s="42"/>
      <c r="I156" s="24"/>
      <c r="J156" s="21"/>
      <c r="K156" s="18"/>
      <c r="L156" s="29"/>
      <c r="M156" s="21"/>
    </row>
    <row r="157" spans="2:13" ht="15.75" hidden="1">
      <c r="B157" s="22">
        <f t="shared" si="1"/>
        <v>154</v>
      </c>
      <c r="C157" s="16"/>
      <c r="D157" s="44"/>
      <c r="E157" s="24"/>
      <c r="F157" s="43"/>
      <c r="G157" s="59"/>
      <c r="H157" s="20"/>
      <c r="I157" s="24"/>
      <c r="J157" s="21"/>
      <c r="K157" s="18"/>
      <c r="L157" s="29"/>
      <c r="M157" s="21"/>
    </row>
    <row r="158" spans="2:13" ht="15.75" hidden="1">
      <c r="B158" s="22">
        <f t="shared" si="1"/>
        <v>155</v>
      </c>
      <c r="C158" s="16"/>
      <c r="D158" s="44"/>
      <c r="E158" s="24"/>
      <c r="F158" s="18"/>
      <c r="G158" s="19"/>
      <c r="H158" s="20"/>
      <c r="I158" s="24"/>
      <c r="J158" s="21"/>
      <c r="K158" s="18"/>
      <c r="L158" s="29"/>
      <c r="M158" s="21"/>
    </row>
    <row r="159" spans="2:13" ht="15.75" hidden="1">
      <c r="B159" s="22">
        <f t="shared" si="1"/>
        <v>156</v>
      </c>
      <c r="C159" s="16"/>
      <c r="D159" s="44"/>
      <c r="E159" s="24"/>
      <c r="F159" s="18"/>
      <c r="G159" s="75"/>
      <c r="H159" s="20"/>
      <c r="I159" s="24"/>
      <c r="J159" s="21"/>
      <c r="K159" s="18"/>
      <c r="L159" s="29"/>
      <c r="M159" s="21"/>
    </row>
    <row r="160" spans="2:13" ht="15.75" hidden="1">
      <c r="B160" s="22">
        <f t="shared" si="1"/>
        <v>157</v>
      </c>
      <c r="C160" s="16"/>
      <c r="D160" s="44"/>
      <c r="E160" s="24"/>
      <c r="F160" s="18"/>
      <c r="G160" s="20"/>
      <c r="H160" s="20"/>
      <c r="I160" s="24"/>
      <c r="J160" s="21"/>
      <c r="K160" s="18"/>
      <c r="L160" s="29"/>
      <c r="M160" s="21"/>
    </row>
    <row r="161" spans="2:13" ht="15.75" hidden="1">
      <c r="B161" s="22">
        <f t="shared" si="1"/>
        <v>158</v>
      </c>
      <c r="C161" s="16"/>
      <c r="D161" s="44"/>
      <c r="E161" s="24"/>
      <c r="F161" s="76"/>
      <c r="G161" s="43"/>
      <c r="H161" s="20"/>
      <c r="I161" s="24"/>
      <c r="J161" s="21"/>
      <c r="K161" s="18"/>
      <c r="L161" s="29"/>
      <c r="M161" s="21"/>
    </row>
    <row r="162" spans="2:13" ht="15.75" hidden="1">
      <c r="B162" s="22">
        <f t="shared" si="1"/>
        <v>159</v>
      </c>
      <c r="C162" s="16"/>
      <c r="D162" s="44"/>
      <c r="E162" s="24"/>
      <c r="F162" s="18"/>
      <c r="G162" s="47"/>
      <c r="H162" s="26"/>
      <c r="I162" s="24"/>
      <c r="J162" s="21"/>
      <c r="K162" s="18"/>
      <c r="L162" s="29"/>
      <c r="M162" s="21"/>
    </row>
    <row r="163" spans="2:13" ht="15.75" hidden="1">
      <c r="B163" s="22">
        <f t="shared" si="1"/>
        <v>160</v>
      </c>
      <c r="C163" s="16"/>
      <c r="D163" s="44"/>
      <c r="E163" s="24"/>
      <c r="F163" s="18"/>
      <c r="G163" s="77"/>
      <c r="H163" s="20"/>
      <c r="I163" s="24"/>
      <c r="J163" s="21"/>
      <c r="K163" s="18"/>
      <c r="L163" s="29"/>
      <c r="M163" s="21"/>
    </row>
    <row r="164" spans="2:13" ht="15.75" hidden="1">
      <c r="B164" s="22">
        <f t="shared" si="1"/>
        <v>161</v>
      </c>
      <c r="C164" s="16"/>
      <c r="D164" s="44"/>
      <c r="E164" s="24"/>
      <c r="F164" s="18"/>
      <c r="G164" s="78"/>
      <c r="H164" s="20"/>
      <c r="I164" s="24"/>
      <c r="J164" s="21"/>
      <c r="K164" s="18"/>
      <c r="L164" s="29"/>
      <c r="M164" s="21"/>
    </row>
    <row r="165" spans="2:25" ht="15.75" hidden="1">
      <c r="B165" s="22">
        <f t="shared" si="1"/>
        <v>162</v>
      </c>
      <c r="C165" s="16"/>
      <c r="D165" s="44"/>
      <c r="E165" s="24"/>
      <c r="F165" s="18"/>
      <c r="G165" s="78"/>
      <c r="H165" s="26"/>
      <c r="I165" s="24"/>
      <c r="J165" s="21"/>
      <c r="K165" s="18"/>
      <c r="L165" s="29"/>
      <c r="M165" s="21"/>
      <c r="Y165" s="8"/>
    </row>
    <row r="166" spans="2:13" ht="15.75" hidden="1">
      <c r="B166" s="22">
        <f t="shared" si="1"/>
        <v>163</v>
      </c>
      <c r="C166" s="16"/>
      <c r="D166" s="17"/>
      <c r="E166" s="24"/>
      <c r="F166" s="18"/>
      <c r="G166" s="47"/>
      <c r="H166" s="20"/>
      <c r="I166" s="24"/>
      <c r="J166" s="21"/>
      <c r="K166" s="18"/>
      <c r="L166" s="29"/>
      <c r="M166" s="21"/>
    </row>
    <row r="167" spans="2:13" ht="15.75" hidden="1">
      <c r="B167" s="22">
        <f t="shared" si="1"/>
        <v>164</v>
      </c>
      <c r="C167" s="16"/>
      <c r="D167" s="17"/>
      <c r="E167" s="16"/>
      <c r="F167" s="58"/>
      <c r="G167" s="47"/>
      <c r="H167" s="20"/>
      <c r="I167" s="24"/>
      <c r="J167" s="21"/>
      <c r="K167" s="18"/>
      <c r="L167" s="29"/>
      <c r="M167" s="21"/>
    </row>
    <row r="168" spans="2:13" ht="15.75" hidden="1">
      <c r="B168" s="22">
        <f t="shared" si="1"/>
        <v>165</v>
      </c>
      <c r="C168" s="16"/>
      <c r="D168" s="45"/>
      <c r="E168" s="18"/>
      <c r="F168" s="48"/>
      <c r="G168" s="47"/>
      <c r="H168" s="75"/>
      <c r="I168" s="24"/>
      <c r="J168" s="21"/>
      <c r="K168" s="18"/>
      <c r="L168" s="29"/>
      <c r="M168" s="21"/>
    </row>
    <row r="169" spans="2:13" ht="15.75" hidden="1">
      <c r="B169" s="22">
        <f t="shared" si="1"/>
        <v>166</v>
      </c>
      <c r="C169" s="16"/>
      <c r="D169" s="17"/>
      <c r="E169" s="18"/>
      <c r="F169" s="18"/>
      <c r="G169" s="69"/>
      <c r="H169" s="75"/>
      <c r="I169" s="24"/>
      <c r="J169" s="21"/>
      <c r="K169" s="18"/>
      <c r="L169" s="29"/>
      <c r="M169" s="21"/>
    </row>
    <row r="170" spans="2:13" ht="15.75" hidden="1">
      <c r="B170" s="22">
        <f t="shared" si="1"/>
        <v>167</v>
      </c>
      <c r="C170" s="16"/>
      <c r="D170" s="53"/>
      <c r="E170" s="24"/>
      <c r="F170" s="18"/>
      <c r="G170" s="69"/>
      <c r="H170" s="79"/>
      <c r="I170" s="24"/>
      <c r="J170" s="21"/>
      <c r="K170" s="18"/>
      <c r="L170" s="29"/>
      <c r="M170" s="21"/>
    </row>
    <row r="171" spans="2:13" ht="15.75" hidden="1">
      <c r="B171" s="22">
        <f t="shared" si="1"/>
        <v>168</v>
      </c>
      <c r="C171" s="16"/>
      <c r="D171" s="28"/>
      <c r="E171" s="24"/>
      <c r="F171" s="18"/>
      <c r="G171" s="69"/>
      <c r="H171" s="49"/>
      <c r="I171" s="24"/>
      <c r="J171" s="21"/>
      <c r="K171" s="18"/>
      <c r="L171" s="29"/>
      <c r="M171" s="21"/>
    </row>
    <row r="172" spans="2:13" ht="15.75" hidden="1">
      <c r="B172" s="22">
        <f t="shared" si="1"/>
        <v>169</v>
      </c>
      <c r="C172" s="16"/>
      <c r="D172" s="17"/>
      <c r="E172" s="24"/>
      <c r="F172" s="18"/>
      <c r="G172" s="71"/>
      <c r="H172" s="75"/>
      <c r="I172" s="24"/>
      <c r="J172" s="21"/>
      <c r="K172" s="18"/>
      <c r="L172" s="29"/>
      <c r="M172" s="21"/>
    </row>
    <row r="173" spans="2:13" ht="15.75" hidden="1">
      <c r="B173" s="22">
        <f t="shared" si="1"/>
        <v>170</v>
      </c>
      <c r="C173" s="16"/>
      <c r="D173" s="80"/>
      <c r="E173" s="18"/>
      <c r="F173" s="18"/>
      <c r="G173" s="20"/>
      <c r="H173" s="75"/>
      <c r="I173" s="24"/>
      <c r="J173" s="21"/>
      <c r="K173" s="18"/>
      <c r="L173" s="29"/>
      <c r="M173" s="21"/>
    </row>
    <row r="174" spans="2:13" ht="15.75" hidden="1">
      <c r="B174" s="22">
        <f t="shared" si="1"/>
        <v>171</v>
      </c>
      <c r="C174" s="16"/>
      <c r="D174" s="23"/>
      <c r="E174" s="18"/>
      <c r="F174" s="18"/>
      <c r="G174" s="20"/>
      <c r="H174" s="75"/>
      <c r="I174" s="24"/>
      <c r="J174" s="21"/>
      <c r="K174" s="18"/>
      <c r="L174" s="29"/>
      <c r="M174" s="21"/>
    </row>
    <row r="175" spans="2:13" ht="15.75" hidden="1">
      <c r="B175" s="22">
        <f t="shared" si="1"/>
        <v>172</v>
      </c>
      <c r="C175" s="16"/>
      <c r="D175" s="23"/>
      <c r="E175" s="18"/>
      <c r="F175" s="18"/>
      <c r="G175" s="20"/>
      <c r="H175" s="75"/>
      <c r="I175" s="24"/>
      <c r="J175" s="21"/>
      <c r="K175" s="18"/>
      <c r="L175" s="29"/>
      <c r="M175" s="21"/>
    </row>
    <row r="176" spans="2:13" ht="15.75" hidden="1">
      <c r="B176" s="22">
        <f t="shared" si="1"/>
        <v>173</v>
      </c>
      <c r="C176" s="16"/>
      <c r="D176" s="17"/>
      <c r="E176" s="18"/>
      <c r="F176" s="18"/>
      <c r="G176" s="20"/>
      <c r="H176" s="75"/>
      <c r="I176" s="24"/>
      <c r="J176" s="21"/>
      <c r="K176" s="18"/>
      <c r="L176" s="29"/>
      <c r="M176" s="21"/>
    </row>
    <row r="177" spans="2:13" ht="15.75" hidden="1">
      <c r="B177" s="22">
        <f t="shared" si="1"/>
        <v>174</v>
      </c>
      <c r="C177" s="16"/>
      <c r="D177" s="23"/>
      <c r="E177" s="18"/>
      <c r="F177" s="18"/>
      <c r="G177" s="20"/>
      <c r="H177" s="75"/>
      <c r="I177" s="24"/>
      <c r="J177" s="21"/>
      <c r="K177" s="18"/>
      <c r="L177" s="29"/>
      <c r="M177" s="21"/>
    </row>
    <row r="178" spans="2:13" ht="15.75" hidden="1">
      <c r="B178" s="22">
        <f t="shared" si="1"/>
        <v>175</v>
      </c>
      <c r="C178" s="16"/>
      <c r="D178" s="23"/>
      <c r="E178" s="24"/>
      <c r="F178" s="48"/>
      <c r="G178" s="20"/>
      <c r="H178" s="49"/>
      <c r="I178" s="24"/>
      <c r="J178" s="21"/>
      <c r="K178" s="18"/>
      <c r="L178" s="29"/>
      <c r="M178" s="70"/>
    </row>
    <row r="179" spans="2:13" ht="15.75" hidden="1">
      <c r="B179" s="22">
        <f t="shared" si="1"/>
        <v>176</v>
      </c>
      <c r="C179" s="16"/>
      <c r="D179" s="53"/>
      <c r="E179" s="18"/>
      <c r="F179" s="18"/>
      <c r="G179" s="20"/>
      <c r="H179" s="20"/>
      <c r="I179" s="18"/>
      <c r="J179" s="21"/>
      <c r="K179" s="18"/>
      <c r="L179" s="29"/>
      <c r="M179" s="21"/>
    </row>
    <row r="180" spans="2:13" ht="15.75" hidden="1">
      <c r="B180" s="22">
        <f t="shared" si="1"/>
        <v>177</v>
      </c>
      <c r="C180" s="16"/>
      <c r="D180" s="53"/>
      <c r="E180" s="24"/>
      <c r="F180" s="18"/>
      <c r="G180" s="20"/>
      <c r="H180" s="20"/>
      <c r="I180" s="24"/>
      <c r="J180" s="21"/>
      <c r="K180" s="18"/>
      <c r="L180" s="29"/>
      <c r="M180" s="21"/>
    </row>
    <row r="181" spans="2:13" ht="15.75" hidden="1">
      <c r="B181" s="22">
        <f t="shared" si="1"/>
        <v>178</v>
      </c>
      <c r="C181" s="16"/>
      <c r="D181" s="53"/>
      <c r="E181" s="18"/>
      <c r="F181" s="18"/>
      <c r="G181" s="26"/>
      <c r="H181" s="20"/>
      <c r="I181" s="24"/>
      <c r="J181" s="21"/>
      <c r="K181" s="18"/>
      <c r="L181" s="29"/>
      <c r="M181" s="21"/>
    </row>
    <row r="182" spans="2:13" ht="15.75" hidden="1">
      <c r="B182" s="22">
        <f t="shared" si="1"/>
        <v>179</v>
      </c>
      <c r="C182" s="16"/>
      <c r="D182" s="53"/>
      <c r="E182" s="18"/>
      <c r="F182" s="18"/>
      <c r="G182" s="20"/>
      <c r="H182" s="20"/>
      <c r="I182" s="24"/>
      <c r="J182" s="21"/>
      <c r="K182" s="18"/>
      <c r="L182" s="29"/>
      <c r="M182" s="21"/>
    </row>
    <row r="183" spans="2:13" ht="15.75" hidden="1">
      <c r="B183" s="22">
        <f t="shared" si="1"/>
        <v>180</v>
      </c>
      <c r="C183" s="16"/>
      <c r="D183" s="53"/>
      <c r="E183" s="24"/>
      <c r="F183" s="18"/>
      <c r="G183" s="20"/>
      <c r="H183" s="20"/>
      <c r="I183" s="24"/>
      <c r="J183" s="21"/>
      <c r="K183" s="18"/>
      <c r="L183" s="29"/>
      <c r="M183" s="21"/>
    </row>
    <row r="184" spans="2:13" ht="15.75" hidden="1">
      <c r="B184" s="81">
        <f t="shared" si="1"/>
        <v>181</v>
      </c>
      <c r="C184" s="82"/>
      <c r="D184" s="83"/>
      <c r="E184" s="84"/>
      <c r="F184" s="85"/>
      <c r="G184" s="86"/>
      <c r="H184" s="87"/>
      <c r="I184" s="85"/>
      <c r="J184" s="88"/>
      <c r="K184" s="84"/>
      <c r="L184" s="89"/>
      <c r="M184" s="88"/>
    </row>
    <row r="185" spans="2:13" ht="15.75" hidden="1">
      <c r="B185" s="22">
        <f t="shared" si="1"/>
        <v>182</v>
      </c>
      <c r="C185" s="16"/>
      <c r="D185" s="90"/>
      <c r="E185" s="24"/>
      <c r="F185" s="18"/>
      <c r="G185" s="18"/>
      <c r="H185" s="20"/>
      <c r="I185" s="24"/>
      <c r="J185" s="21"/>
      <c r="K185" s="18"/>
      <c r="L185" s="29"/>
      <c r="M185" s="21"/>
    </row>
    <row r="186" spans="2:13" ht="15.75" hidden="1">
      <c r="B186" s="22">
        <f t="shared" si="1"/>
        <v>183</v>
      </c>
      <c r="C186" s="16"/>
      <c r="D186" s="45"/>
      <c r="E186" s="24"/>
      <c r="F186" s="18"/>
      <c r="G186" s="18"/>
      <c r="H186" s="20"/>
      <c r="I186" s="24"/>
      <c r="J186" s="21"/>
      <c r="K186" s="18"/>
      <c r="L186" s="29"/>
      <c r="M186" s="21"/>
    </row>
    <row r="187" spans="2:13" ht="15.75" hidden="1">
      <c r="B187" s="22">
        <f t="shared" si="1"/>
        <v>184</v>
      </c>
      <c r="C187" s="16"/>
      <c r="D187" s="45"/>
      <c r="E187" s="24"/>
      <c r="F187" s="18"/>
      <c r="G187" s="20"/>
      <c r="H187" s="20"/>
      <c r="I187" s="24"/>
      <c r="J187" s="21"/>
      <c r="K187" s="18"/>
      <c r="L187" s="29"/>
      <c r="M187" s="21"/>
    </row>
    <row r="188" spans="2:13" ht="15.75" hidden="1">
      <c r="B188" s="22">
        <f t="shared" si="1"/>
        <v>185</v>
      </c>
      <c r="C188" s="16"/>
      <c r="D188" s="53"/>
      <c r="E188" s="24"/>
      <c r="F188" s="18"/>
      <c r="G188" s="20"/>
      <c r="H188" s="20"/>
      <c r="I188" s="24"/>
      <c r="J188" s="21"/>
      <c r="K188" s="18"/>
      <c r="L188" s="29"/>
      <c r="M188" s="21"/>
    </row>
    <row r="189" spans="2:13" ht="15.75" hidden="1">
      <c r="B189" s="22">
        <f t="shared" si="1"/>
        <v>186</v>
      </c>
      <c r="C189" s="16"/>
      <c r="D189" s="53"/>
      <c r="E189" s="24"/>
      <c r="F189" s="18"/>
      <c r="G189" s="20"/>
      <c r="H189" s="20"/>
      <c r="I189" s="24"/>
      <c r="J189" s="21"/>
      <c r="K189" s="18"/>
      <c r="L189" s="29"/>
      <c r="M189" s="21"/>
    </row>
    <row r="190" spans="2:13" ht="15.75" hidden="1">
      <c r="B190" s="22">
        <f t="shared" si="1"/>
        <v>187</v>
      </c>
      <c r="C190" s="16"/>
      <c r="D190" s="23"/>
      <c r="E190" s="18"/>
      <c r="F190" s="18"/>
      <c r="G190" s="20"/>
      <c r="H190" s="20"/>
      <c r="I190" s="24"/>
      <c r="J190" s="21"/>
      <c r="K190" s="18"/>
      <c r="L190" s="29"/>
      <c r="M190" s="21"/>
    </row>
    <row r="191" spans="2:13" ht="15.75" hidden="1">
      <c r="B191" s="22">
        <f t="shared" si="1"/>
        <v>188</v>
      </c>
      <c r="C191" s="16"/>
      <c r="D191" s="23"/>
      <c r="E191" s="18"/>
      <c r="F191" s="18"/>
      <c r="G191" s="20"/>
      <c r="H191" s="20"/>
      <c r="I191" s="24"/>
      <c r="J191" s="21"/>
      <c r="K191" s="18"/>
      <c r="L191" s="29"/>
      <c r="M191" s="21"/>
    </row>
    <row r="192" spans="2:13" ht="15.75" hidden="1">
      <c r="B192" s="22">
        <f t="shared" si="1"/>
        <v>189</v>
      </c>
      <c r="C192" s="16"/>
      <c r="D192" s="53"/>
      <c r="E192" s="24"/>
      <c r="F192" s="18"/>
      <c r="G192" s="20"/>
      <c r="H192" s="20"/>
      <c r="I192" s="24"/>
      <c r="J192" s="21"/>
      <c r="K192" s="18"/>
      <c r="L192" s="29"/>
      <c r="M192" s="21"/>
    </row>
    <row r="193" spans="2:13" ht="15.75" hidden="1">
      <c r="B193" s="22">
        <f t="shared" si="1"/>
        <v>190</v>
      </c>
      <c r="C193" s="16"/>
      <c r="D193" s="53"/>
      <c r="E193" s="24"/>
      <c r="F193" s="18"/>
      <c r="G193" s="20"/>
      <c r="H193" s="20"/>
      <c r="I193" s="24"/>
      <c r="J193" s="21"/>
      <c r="K193" s="18"/>
      <c r="L193" s="29"/>
      <c r="M193" s="21"/>
    </row>
    <row r="194" spans="2:13" ht="15.75" hidden="1">
      <c r="B194" s="22">
        <f t="shared" si="1"/>
        <v>191</v>
      </c>
      <c r="C194" s="16"/>
      <c r="D194" s="90"/>
      <c r="E194" s="24"/>
      <c r="F194" s="18"/>
      <c r="G194" s="20"/>
      <c r="H194" s="20"/>
      <c r="I194" s="24"/>
      <c r="J194" s="21"/>
      <c r="K194" s="18"/>
      <c r="L194" s="29"/>
      <c r="M194" s="21"/>
    </row>
    <row r="195" spans="2:13" ht="15.75" hidden="1">
      <c r="B195" s="22">
        <f t="shared" si="1"/>
        <v>192</v>
      </c>
      <c r="C195" s="16"/>
      <c r="D195" s="53"/>
      <c r="E195" s="24"/>
      <c r="F195" s="18"/>
      <c r="G195" s="20"/>
      <c r="H195" s="20"/>
      <c r="I195" s="24"/>
      <c r="J195" s="21"/>
      <c r="K195" s="18"/>
      <c r="L195" s="29"/>
      <c r="M195" s="21"/>
    </row>
    <row r="196" spans="2:13" ht="15.75" hidden="1">
      <c r="B196" s="22">
        <f t="shared" si="1"/>
        <v>193</v>
      </c>
      <c r="C196" s="16"/>
      <c r="D196" s="17"/>
      <c r="E196" s="24"/>
      <c r="F196" s="18"/>
      <c r="G196" s="20"/>
      <c r="H196" s="20"/>
      <c r="I196" s="24"/>
      <c r="J196" s="21"/>
      <c r="K196" s="18"/>
      <c r="L196" s="29"/>
      <c r="M196" s="21"/>
    </row>
    <row r="197" spans="2:13" ht="15.75" hidden="1">
      <c r="B197" s="22">
        <f t="shared" si="1"/>
        <v>194</v>
      </c>
      <c r="C197" s="16"/>
      <c r="D197" s="53"/>
      <c r="E197" s="24"/>
      <c r="F197" s="18"/>
      <c r="G197" s="20"/>
      <c r="H197" s="20"/>
      <c r="I197" s="24"/>
      <c r="J197" s="21"/>
      <c r="K197" s="18"/>
      <c r="L197" s="29"/>
      <c r="M197" s="21"/>
    </row>
    <row r="198" spans="2:13" ht="15.75" hidden="1">
      <c r="B198" s="22">
        <f t="shared" si="1"/>
        <v>195</v>
      </c>
      <c r="C198" s="16"/>
      <c r="D198" s="53"/>
      <c r="E198" s="24"/>
      <c r="F198" s="18"/>
      <c r="G198" s="20"/>
      <c r="H198" s="20"/>
      <c r="I198" s="24"/>
      <c r="J198" s="21"/>
      <c r="K198" s="18"/>
      <c r="L198" s="29"/>
      <c r="M198" s="21"/>
    </row>
    <row r="199" spans="2:13" ht="15.75" hidden="1">
      <c r="B199" s="22">
        <f t="shared" si="1"/>
        <v>196</v>
      </c>
      <c r="C199" s="16"/>
      <c r="D199" s="91"/>
      <c r="E199" s="24"/>
      <c r="F199" s="18"/>
      <c r="G199" s="20"/>
      <c r="H199" s="20"/>
      <c r="I199" s="24"/>
      <c r="J199" s="21"/>
      <c r="K199" s="18"/>
      <c r="L199" s="29"/>
      <c r="M199" s="21"/>
    </row>
    <row r="200" spans="2:13" ht="15.75" hidden="1">
      <c r="B200" s="22">
        <f t="shared" si="1"/>
        <v>197</v>
      </c>
      <c r="C200" s="16"/>
      <c r="D200" s="17"/>
      <c r="E200" s="24"/>
      <c r="F200" s="18"/>
      <c r="G200" s="20"/>
      <c r="H200" s="20"/>
      <c r="I200" s="24"/>
      <c r="J200" s="21"/>
      <c r="K200" s="18"/>
      <c r="L200" s="29"/>
      <c r="M200" s="21"/>
    </row>
    <row r="201" spans="2:13" ht="15.75" hidden="1">
      <c r="B201" s="22">
        <f t="shared" si="1"/>
        <v>198</v>
      </c>
      <c r="C201" s="16"/>
      <c r="D201" s="53"/>
      <c r="E201" s="24"/>
      <c r="F201" s="18"/>
      <c r="G201" s="20"/>
      <c r="H201" s="20"/>
      <c r="I201" s="24"/>
      <c r="J201" s="21"/>
      <c r="K201" s="18"/>
      <c r="L201" s="29"/>
      <c r="M201" s="21"/>
    </row>
    <row r="202" spans="2:13" ht="15.75" hidden="1">
      <c r="B202" s="22">
        <f t="shared" si="1"/>
        <v>199</v>
      </c>
      <c r="C202" s="16"/>
      <c r="D202" s="53"/>
      <c r="E202" s="24"/>
      <c r="F202" s="18"/>
      <c r="G202" s="20"/>
      <c r="H202" s="20"/>
      <c r="I202" s="24"/>
      <c r="J202" s="21"/>
      <c r="K202" s="18"/>
      <c r="L202" s="29"/>
      <c r="M202" s="21"/>
    </row>
    <row r="203" spans="2:13" ht="15.75" hidden="1">
      <c r="B203" s="22">
        <f t="shared" si="1"/>
        <v>200</v>
      </c>
      <c r="C203" s="16"/>
      <c r="D203" s="53"/>
      <c r="E203" s="24"/>
      <c r="F203" s="18"/>
      <c r="G203" s="20"/>
      <c r="H203" s="20"/>
      <c r="I203" s="24"/>
      <c r="J203" s="21"/>
      <c r="K203" s="18"/>
      <c r="L203" s="29"/>
      <c r="M203" s="21"/>
    </row>
    <row r="204" spans="2:13" ht="15.75" hidden="1">
      <c r="B204" s="22">
        <f t="shared" si="1"/>
        <v>201</v>
      </c>
      <c r="C204" s="16"/>
      <c r="D204" s="23"/>
      <c r="E204" s="24"/>
      <c r="F204" s="18"/>
      <c r="G204" s="20"/>
      <c r="H204" s="20"/>
      <c r="I204" s="24"/>
      <c r="J204" s="39"/>
      <c r="K204" s="18"/>
      <c r="L204" s="29"/>
      <c r="M204" s="21"/>
    </row>
    <row r="205" spans="2:13" ht="15.75" hidden="1">
      <c r="B205" s="22">
        <f t="shared" si="1"/>
        <v>202</v>
      </c>
      <c r="C205" s="16"/>
      <c r="D205" s="53"/>
      <c r="E205" s="24"/>
      <c r="F205" s="18"/>
      <c r="G205" s="20"/>
      <c r="H205" s="20"/>
      <c r="I205" s="24"/>
      <c r="J205" s="21"/>
      <c r="K205" s="18"/>
      <c r="L205" s="29"/>
      <c r="M205" s="21"/>
    </row>
    <row r="206" spans="2:13" ht="15.75" hidden="1">
      <c r="B206" s="22">
        <f t="shared" si="1"/>
        <v>203</v>
      </c>
      <c r="C206" s="16"/>
      <c r="D206" s="53"/>
      <c r="E206" s="24"/>
      <c r="F206" s="18"/>
      <c r="G206" s="20"/>
      <c r="H206" s="20"/>
      <c r="I206" s="24"/>
      <c r="J206" s="39"/>
      <c r="K206" s="18"/>
      <c r="L206" s="29"/>
      <c r="M206" s="21"/>
    </row>
    <row r="207" spans="2:13" ht="15.75" hidden="1">
      <c r="B207" s="22">
        <f t="shared" si="1"/>
        <v>204</v>
      </c>
      <c r="C207" s="16"/>
      <c r="D207" s="53"/>
      <c r="E207" s="24"/>
      <c r="F207" s="18"/>
      <c r="G207" s="20"/>
      <c r="H207" s="48"/>
      <c r="I207" s="24"/>
      <c r="J207" s="21"/>
      <c r="K207" s="18"/>
      <c r="L207" s="29"/>
      <c r="M207" s="21"/>
    </row>
    <row r="208" spans="2:13" ht="15.75" hidden="1">
      <c r="B208" s="22">
        <f t="shared" si="1"/>
        <v>205</v>
      </c>
      <c r="C208" s="16"/>
      <c r="D208" s="53"/>
      <c r="E208" s="24"/>
      <c r="F208" s="18"/>
      <c r="G208" s="47"/>
      <c r="H208" s="20"/>
      <c r="I208" s="24"/>
      <c r="J208" s="39"/>
      <c r="K208" s="18"/>
      <c r="L208" s="29"/>
      <c r="M208" s="21"/>
    </row>
    <row r="209" spans="2:13" ht="15.75" hidden="1">
      <c r="B209" s="22">
        <f t="shared" si="1"/>
        <v>206</v>
      </c>
      <c r="C209" s="16"/>
      <c r="D209" s="53"/>
      <c r="E209" s="24"/>
      <c r="F209" s="18"/>
      <c r="G209" s="26"/>
      <c r="H209" s="20"/>
      <c r="I209" s="24"/>
      <c r="J209" s="21"/>
      <c r="K209" s="18"/>
      <c r="L209" s="29"/>
      <c r="M209" s="21"/>
    </row>
    <row r="210" spans="2:13" ht="15.75" hidden="1">
      <c r="B210" s="22">
        <f t="shared" si="1"/>
        <v>207</v>
      </c>
      <c r="C210" s="16"/>
      <c r="D210" s="53"/>
      <c r="E210" s="24"/>
      <c r="F210" s="18"/>
      <c r="G210" s="20"/>
      <c r="H210" s="20"/>
      <c r="I210" s="24"/>
      <c r="J210" s="21"/>
      <c r="K210" s="18"/>
      <c r="L210" s="29"/>
      <c r="M210" s="21"/>
    </row>
    <row r="211" spans="2:13" ht="15.75" hidden="1">
      <c r="B211" s="22">
        <f t="shared" si="1"/>
        <v>208</v>
      </c>
      <c r="C211" s="16"/>
      <c r="D211" s="53"/>
      <c r="E211" s="24"/>
      <c r="F211" s="18"/>
      <c r="G211" s="20"/>
      <c r="H211" s="20"/>
      <c r="I211" s="24"/>
      <c r="J211" s="39"/>
      <c r="K211" s="18"/>
      <c r="L211" s="29"/>
      <c r="M211" s="21"/>
    </row>
    <row r="212" spans="2:13" ht="15.75" hidden="1">
      <c r="B212" s="22">
        <f t="shared" si="1"/>
        <v>209</v>
      </c>
      <c r="C212" s="16"/>
      <c r="D212" s="53"/>
      <c r="E212" s="24"/>
      <c r="F212" s="18"/>
      <c r="G212" s="20"/>
      <c r="H212" s="20"/>
      <c r="I212" s="24"/>
      <c r="J212" s="21"/>
      <c r="K212" s="18"/>
      <c r="L212" s="29"/>
      <c r="M212" s="21"/>
    </row>
    <row r="213" spans="2:13" ht="15.75" hidden="1">
      <c r="B213" s="22">
        <f t="shared" si="1"/>
        <v>210</v>
      </c>
      <c r="C213" s="16"/>
      <c r="D213" s="53"/>
      <c r="E213" s="24"/>
      <c r="F213" s="18"/>
      <c r="G213" s="20"/>
      <c r="H213" s="20"/>
      <c r="I213" s="24"/>
      <c r="J213" s="21"/>
      <c r="K213" s="18"/>
      <c r="L213" s="29"/>
      <c r="M213" s="21"/>
    </row>
    <row r="214" spans="2:13" ht="15.75" hidden="1">
      <c r="B214" s="22">
        <f t="shared" si="1"/>
        <v>211</v>
      </c>
      <c r="C214" s="16"/>
      <c r="D214" s="53"/>
      <c r="E214" s="24"/>
      <c r="F214" s="18"/>
      <c r="G214" s="20"/>
      <c r="H214" s="20"/>
      <c r="I214" s="24"/>
      <c r="J214" s="21"/>
      <c r="K214" s="18"/>
      <c r="L214" s="29"/>
      <c r="M214" s="21"/>
    </row>
    <row r="215" spans="2:13" ht="15.75" hidden="1">
      <c r="B215" s="22">
        <f t="shared" si="1"/>
        <v>212</v>
      </c>
      <c r="C215" s="16"/>
      <c r="D215" s="53"/>
      <c r="E215" s="24"/>
      <c r="F215" s="18"/>
      <c r="G215" s="20"/>
      <c r="H215" s="20"/>
      <c r="I215" s="24"/>
      <c r="J215" s="21"/>
      <c r="K215" s="18"/>
      <c r="L215" s="29"/>
      <c r="M215" s="21"/>
    </row>
    <row r="216" spans="2:13" ht="15.75" hidden="1">
      <c r="B216" s="22">
        <f t="shared" si="1"/>
        <v>213</v>
      </c>
      <c r="C216" s="16"/>
      <c r="D216" s="90"/>
      <c r="E216" s="24"/>
      <c r="F216" s="18"/>
      <c r="G216" s="20"/>
      <c r="H216" s="20"/>
      <c r="I216" s="24"/>
      <c r="J216" s="21"/>
      <c r="K216" s="18"/>
      <c r="L216" s="29"/>
      <c r="M216" s="21"/>
    </row>
    <row r="217" spans="2:13" ht="15.75" hidden="1">
      <c r="B217" s="22">
        <f t="shared" si="1"/>
        <v>214</v>
      </c>
      <c r="C217" s="16"/>
      <c r="D217" s="53"/>
      <c r="E217" s="24"/>
      <c r="F217" s="18"/>
      <c r="G217" s="20"/>
      <c r="H217" s="20"/>
      <c r="I217" s="24"/>
      <c r="J217" s="21"/>
      <c r="K217" s="18"/>
      <c r="L217" s="29"/>
      <c r="M217" s="21"/>
    </row>
    <row r="218" spans="2:13" ht="15.75" hidden="1">
      <c r="B218" s="22">
        <f t="shared" si="1"/>
        <v>215</v>
      </c>
      <c r="C218" s="16"/>
      <c r="D218" s="17"/>
      <c r="E218" s="24"/>
      <c r="F218" s="18"/>
      <c r="G218" s="20"/>
      <c r="H218" s="49"/>
      <c r="I218" s="20"/>
      <c r="J218" s="39"/>
      <c r="K218" s="18"/>
      <c r="L218" s="29"/>
      <c r="M218" s="21"/>
    </row>
    <row r="219" spans="2:13" ht="15.75" hidden="1">
      <c r="B219" s="22">
        <f t="shared" si="1"/>
        <v>216</v>
      </c>
      <c r="C219" s="16"/>
      <c r="D219" s="53"/>
      <c r="E219" s="24"/>
      <c r="F219" s="18"/>
      <c r="G219" s="69"/>
      <c r="H219" s="20"/>
      <c r="I219" s="24"/>
      <c r="J219" s="39"/>
      <c r="K219" s="18"/>
      <c r="L219" s="29"/>
      <c r="M219" s="21"/>
    </row>
    <row r="220" spans="2:13" ht="15.75" hidden="1">
      <c r="B220" s="22">
        <f t="shared" si="1"/>
        <v>217</v>
      </c>
      <c r="C220" s="16"/>
      <c r="D220" s="53"/>
      <c r="E220" s="18"/>
      <c r="F220" s="18"/>
      <c r="G220" s="69"/>
      <c r="H220" s="20"/>
      <c r="I220" s="24"/>
      <c r="J220" s="39"/>
      <c r="K220" s="18"/>
      <c r="L220" s="29"/>
      <c r="M220" s="21"/>
    </row>
    <row r="221" spans="2:13" ht="15.75" hidden="1">
      <c r="B221" s="22">
        <f t="shared" si="1"/>
        <v>218</v>
      </c>
      <c r="C221" s="16"/>
      <c r="D221" s="17"/>
      <c r="E221" s="24"/>
      <c r="F221" s="18"/>
      <c r="G221" s="20"/>
      <c r="H221" s="20"/>
      <c r="I221" s="24"/>
      <c r="J221" s="21"/>
      <c r="K221" s="18"/>
      <c r="L221" s="29"/>
      <c r="M221" s="21"/>
    </row>
    <row r="222" spans="2:13" ht="15.75" hidden="1">
      <c r="B222" s="22">
        <f t="shared" si="1"/>
        <v>219</v>
      </c>
      <c r="C222" s="16"/>
      <c r="D222" s="92"/>
      <c r="E222" s="24"/>
      <c r="F222" s="18"/>
      <c r="G222" s="93"/>
      <c r="H222" s="20"/>
      <c r="I222" s="24"/>
      <c r="J222" s="34"/>
      <c r="K222" s="18"/>
      <c r="L222" s="29"/>
      <c r="M222" s="21"/>
    </row>
    <row r="223" spans="2:13" ht="15.75" hidden="1">
      <c r="B223" s="22">
        <f t="shared" si="1"/>
        <v>220</v>
      </c>
      <c r="C223" s="16"/>
      <c r="D223" s="94"/>
      <c r="E223" s="24"/>
      <c r="F223" s="18"/>
      <c r="G223" s="47"/>
      <c r="H223" s="20"/>
      <c r="I223" s="24"/>
      <c r="J223" s="21"/>
      <c r="K223" s="18"/>
      <c r="L223" s="29"/>
      <c r="M223" s="21"/>
    </row>
    <row r="224" spans="2:13" ht="15.75" hidden="1">
      <c r="B224" s="22">
        <f t="shared" si="1"/>
        <v>221</v>
      </c>
      <c r="C224" s="16"/>
      <c r="D224" s="53"/>
      <c r="E224" s="24"/>
      <c r="F224" s="18"/>
      <c r="G224" s="26"/>
      <c r="H224" s="20"/>
      <c r="I224" s="24"/>
      <c r="J224" s="21"/>
      <c r="K224" s="18"/>
      <c r="L224" s="29"/>
      <c r="M224" s="21"/>
    </row>
    <row r="225" spans="2:13" ht="15.75" hidden="1">
      <c r="B225" s="22">
        <f t="shared" si="1"/>
        <v>222</v>
      </c>
      <c r="C225" s="16"/>
      <c r="D225" s="53"/>
      <c r="E225" s="24"/>
      <c r="F225" s="18"/>
      <c r="G225" s="20"/>
      <c r="H225" s="20"/>
      <c r="I225" s="24"/>
      <c r="J225" s="21"/>
      <c r="K225" s="18"/>
      <c r="L225" s="29"/>
      <c r="M225" s="21"/>
    </row>
    <row r="226" spans="2:13" ht="15.75" hidden="1">
      <c r="B226" s="22">
        <f t="shared" si="1"/>
        <v>223</v>
      </c>
      <c r="C226" s="16"/>
      <c r="D226" s="53"/>
      <c r="E226" s="18"/>
      <c r="F226" s="18"/>
      <c r="G226" s="20"/>
      <c r="H226" s="20"/>
      <c r="I226" s="24"/>
      <c r="J226" s="21"/>
      <c r="K226" s="18"/>
      <c r="L226" s="29"/>
      <c r="M226" s="21"/>
    </row>
    <row r="227" spans="2:13" ht="15.75" hidden="1">
      <c r="B227" s="22">
        <f t="shared" si="1"/>
        <v>224</v>
      </c>
      <c r="C227" s="16"/>
      <c r="D227" s="53"/>
      <c r="E227" s="24"/>
      <c r="F227" s="18"/>
      <c r="G227" s="59"/>
      <c r="H227" s="49"/>
      <c r="I227" s="24"/>
      <c r="J227" s="95"/>
      <c r="K227" s="18"/>
      <c r="L227" s="29"/>
      <c r="M227" s="21"/>
    </row>
    <row r="228" spans="2:13" ht="15.75" hidden="1">
      <c r="B228" s="22">
        <f t="shared" si="1"/>
        <v>225</v>
      </c>
      <c r="C228" s="16"/>
      <c r="D228" s="53"/>
      <c r="E228" s="24"/>
      <c r="F228" s="18"/>
      <c r="G228" s="20"/>
      <c r="H228" s="20"/>
      <c r="I228" s="24"/>
      <c r="J228" s="21"/>
      <c r="K228" s="18"/>
      <c r="L228" s="29"/>
      <c r="M228" s="21"/>
    </row>
    <row r="229" spans="2:13" ht="15.75" hidden="1">
      <c r="B229" s="22">
        <f t="shared" si="1"/>
        <v>226</v>
      </c>
      <c r="C229" s="16"/>
      <c r="D229" s="53"/>
      <c r="E229" s="24"/>
      <c r="F229" s="18"/>
      <c r="G229" s="20"/>
      <c r="H229" s="20"/>
      <c r="I229" s="24"/>
      <c r="J229" s="21"/>
      <c r="K229" s="18"/>
      <c r="L229" s="29"/>
      <c r="M229" s="21"/>
    </row>
    <row r="230" spans="2:13" ht="15.75" hidden="1">
      <c r="B230" s="22">
        <f t="shared" si="1"/>
        <v>227</v>
      </c>
      <c r="C230" s="16"/>
      <c r="D230" s="53"/>
      <c r="E230" s="24"/>
      <c r="F230" s="18"/>
      <c r="G230" s="20"/>
      <c r="H230" s="20"/>
      <c r="I230" s="24"/>
      <c r="J230" s="21"/>
      <c r="K230" s="18"/>
      <c r="L230" s="29"/>
      <c r="M230" s="21"/>
    </row>
    <row r="231" spans="2:13" ht="15.75" hidden="1">
      <c r="B231" s="22">
        <f t="shared" si="1"/>
        <v>228</v>
      </c>
      <c r="C231" s="16"/>
      <c r="D231" s="23"/>
      <c r="E231" s="24"/>
      <c r="F231" s="18"/>
      <c r="G231" s="20"/>
      <c r="H231" s="20"/>
      <c r="I231" s="24"/>
      <c r="J231" s="96"/>
      <c r="K231" s="18"/>
      <c r="L231" s="29"/>
      <c r="M231" s="21"/>
    </row>
    <row r="232" spans="2:13" ht="15.75" hidden="1">
      <c r="B232" s="22">
        <f t="shared" si="1"/>
        <v>229</v>
      </c>
      <c r="C232" s="16"/>
      <c r="D232" s="53"/>
      <c r="E232" s="24"/>
      <c r="F232" s="20"/>
      <c r="G232" s="20"/>
      <c r="H232" s="20"/>
      <c r="I232" s="24"/>
      <c r="J232" s="96"/>
      <c r="K232" s="18"/>
      <c r="L232" s="29"/>
      <c r="M232" s="21"/>
    </row>
    <row r="233" spans="2:13" ht="15.75" hidden="1">
      <c r="B233" s="22">
        <f t="shared" si="1"/>
        <v>230</v>
      </c>
      <c r="C233" s="16"/>
      <c r="D233" s="53"/>
      <c r="E233" s="24"/>
      <c r="F233" s="20"/>
      <c r="G233" s="20"/>
      <c r="H233" s="20"/>
      <c r="I233" s="24"/>
      <c r="J233" s="96"/>
      <c r="K233" s="18"/>
      <c r="L233" s="29"/>
      <c r="M233" s="21"/>
    </row>
    <row r="234" spans="2:13" ht="15.75" hidden="1">
      <c r="B234" s="22">
        <f t="shared" si="1"/>
        <v>231</v>
      </c>
      <c r="C234" s="16"/>
      <c r="D234" s="17"/>
      <c r="E234" s="24"/>
      <c r="F234" s="18"/>
      <c r="G234" s="20"/>
      <c r="H234" s="20"/>
      <c r="I234" s="24"/>
      <c r="J234" s="96"/>
      <c r="K234" s="18"/>
      <c r="L234" s="29"/>
      <c r="M234" s="21"/>
    </row>
    <row r="235" spans="2:13" ht="15.75" hidden="1">
      <c r="B235" s="22">
        <f t="shared" si="1"/>
        <v>232</v>
      </c>
      <c r="C235" s="16"/>
      <c r="D235" s="23"/>
      <c r="E235" s="24"/>
      <c r="F235" s="18"/>
      <c r="G235" s="20"/>
      <c r="H235" s="49"/>
      <c r="I235" s="24"/>
      <c r="J235" s="96"/>
      <c r="K235" s="18"/>
      <c r="L235" s="29"/>
      <c r="M235" s="70"/>
    </row>
    <row r="236" spans="2:13" ht="15.75" hidden="1">
      <c r="B236" s="22">
        <f t="shared" si="1"/>
        <v>233</v>
      </c>
      <c r="C236" s="16"/>
      <c r="D236" s="17"/>
      <c r="E236" s="24"/>
      <c r="F236" s="18"/>
      <c r="G236" s="48"/>
      <c r="H236" s="20"/>
      <c r="I236" s="24"/>
      <c r="J236" s="96"/>
      <c r="K236" s="18"/>
      <c r="L236" s="29"/>
      <c r="M236" s="21"/>
    </row>
    <row r="237" spans="2:13" ht="15.75" hidden="1">
      <c r="B237" s="22">
        <f t="shared" si="1"/>
        <v>234</v>
      </c>
      <c r="C237" s="16"/>
      <c r="D237" s="17"/>
      <c r="E237" s="24"/>
      <c r="F237" s="18"/>
      <c r="G237" s="20"/>
      <c r="H237" s="20"/>
      <c r="I237" s="24"/>
      <c r="J237" s="96"/>
      <c r="K237" s="18"/>
      <c r="L237" s="29"/>
      <c r="M237" s="21"/>
    </row>
    <row r="238" spans="2:13" ht="15.75" hidden="1">
      <c r="B238" s="22">
        <f t="shared" si="1"/>
        <v>235</v>
      </c>
      <c r="C238" s="16"/>
      <c r="D238" s="17"/>
      <c r="E238" s="24"/>
      <c r="F238" s="18"/>
      <c r="G238" s="26"/>
      <c r="H238" s="20"/>
      <c r="I238" s="24"/>
      <c r="J238" s="96"/>
      <c r="K238" s="18"/>
      <c r="L238" s="29"/>
      <c r="M238" s="21"/>
    </row>
    <row r="239" spans="2:13" ht="15.75" hidden="1">
      <c r="B239" s="22">
        <f t="shared" si="1"/>
        <v>236</v>
      </c>
      <c r="C239" s="16"/>
      <c r="D239" s="51"/>
      <c r="E239" s="24"/>
      <c r="F239" s="18"/>
      <c r="G239" s="26"/>
      <c r="H239" s="20"/>
      <c r="I239" s="24"/>
      <c r="J239" s="97"/>
      <c r="K239" s="18"/>
      <c r="L239" s="29"/>
      <c r="M239" s="21"/>
    </row>
    <row r="240" spans="2:13" ht="15.75" hidden="1">
      <c r="B240" s="22">
        <f t="shared" si="1"/>
        <v>237</v>
      </c>
      <c r="C240" s="16"/>
      <c r="D240" s="17"/>
      <c r="E240" s="24"/>
      <c r="F240" s="18"/>
      <c r="G240" s="20"/>
      <c r="H240" s="20"/>
      <c r="I240" s="24"/>
      <c r="J240" s="96"/>
      <c r="K240" s="18"/>
      <c r="L240" s="29"/>
      <c r="M240" s="21"/>
    </row>
    <row r="241" spans="2:13" ht="15.75" hidden="1">
      <c r="B241" s="22">
        <f t="shared" si="1"/>
        <v>238</v>
      </c>
      <c r="C241" s="16"/>
      <c r="D241" s="17"/>
      <c r="E241" s="24"/>
      <c r="F241" s="18"/>
      <c r="G241" s="20"/>
      <c r="H241" s="20"/>
      <c r="I241" s="24"/>
      <c r="J241" s="96"/>
      <c r="K241" s="18"/>
      <c r="L241" s="29"/>
      <c r="M241" s="21"/>
    </row>
    <row r="242" spans="2:13" ht="15.75" hidden="1">
      <c r="B242" s="22">
        <f t="shared" si="1"/>
        <v>239</v>
      </c>
      <c r="C242" s="16"/>
      <c r="D242" s="17"/>
      <c r="E242" s="24"/>
      <c r="F242" s="18"/>
      <c r="G242" s="20"/>
      <c r="H242" s="20"/>
      <c r="I242" s="24"/>
      <c r="J242" s="96"/>
      <c r="K242" s="18"/>
      <c r="L242" s="29"/>
      <c r="M242" s="21"/>
    </row>
    <row r="243" spans="2:13" ht="15.75" hidden="1">
      <c r="B243" s="22">
        <f t="shared" si="1"/>
        <v>240</v>
      </c>
      <c r="C243" s="16"/>
      <c r="D243" s="17"/>
      <c r="E243" s="24"/>
      <c r="F243" s="18"/>
      <c r="G243" s="20"/>
      <c r="H243" s="20"/>
      <c r="I243" s="24"/>
      <c r="J243" s="96"/>
      <c r="K243" s="18"/>
      <c r="L243" s="29"/>
      <c r="M243" s="21"/>
    </row>
    <row r="244" spans="2:13" ht="15.75" hidden="1">
      <c r="B244" s="22">
        <f t="shared" si="1"/>
        <v>241</v>
      </c>
      <c r="C244" s="16"/>
      <c r="D244" s="17"/>
      <c r="E244" s="24"/>
      <c r="F244" s="18"/>
      <c r="G244" s="20"/>
      <c r="H244" s="20"/>
      <c r="I244" s="24"/>
      <c r="J244" s="96"/>
      <c r="K244" s="18"/>
      <c r="L244" s="29"/>
      <c r="M244" s="21"/>
    </row>
    <row r="245" spans="2:13" ht="15.75" hidden="1">
      <c r="B245" s="22">
        <f t="shared" si="1"/>
        <v>242</v>
      </c>
      <c r="C245" s="16"/>
      <c r="D245" s="17"/>
      <c r="E245" s="24"/>
      <c r="F245" s="18"/>
      <c r="G245" s="20"/>
      <c r="H245" s="20"/>
      <c r="I245" s="24"/>
      <c r="J245" s="96"/>
      <c r="K245" s="18"/>
      <c r="L245" s="29"/>
      <c r="M245" s="21"/>
    </row>
    <row r="246" spans="2:13" ht="15.75" hidden="1">
      <c r="B246" s="22">
        <f t="shared" si="1"/>
        <v>243</v>
      </c>
      <c r="C246" s="16"/>
      <c r="D246" s="51"/>
      <c r="E246" s="24"/>
      <c r="F246" s="18"/>
      <c r="G246" s="26"/>
      <c r="H246" s="20"/>
      <c r="I246" s="24"/>
      <c r="J246" s="96"/>
      <c r="K246" s="18"/>
      <c r="L246" s="29"/>
      <c r="M246" s="21"/>
    </row>
    <row r="247" spans="2:13" ht="15.75" hidden="1">
      <c r="B247" s="22">
        <f t="shared" si="1"/>
        <v>244</v>
      </c>
      <c r="C247" s="16"/>
      <c r="D247" s="51"/>
      <c r="E247" s="24"/>
      <c r="F247" s="18"/>
      <c r="G247" s="26"/>
      <c r="H247" s="20"/>
      <c r="I247" s="24"/>
      <c r="J247" s="96"/>
      <c r="K247" s="18"/>
      <c r="L247" s="29"/>
      <c r="M247" s="21"/>
    </row>
    <row r="248" spans="2:13" ht="15.75" hidden="1">
      <c r="B248" s="22">
        <f t="shared" si="1"/>
        <v>245</v>
      </c>
      <c r="C248" s="16"/>
      <c r="D248" s="51"/>
      <c r="E248" s="24"/>
      <c r="F248" s="18"/>
      <c r="G248" s="78"/>
      <c r="H248" s="20"/>
      <c r="I248" s="24"/>
      <c r="J248" s="96"/>
      <c r="K248" s="18"/>
      <c r="L248" s="29"/>
      <c r="M248" s="21"/>
    </row>
    <row r="249" spans="2:13" ht="15.75" hidden="1">
      <c r="B249" s="22">
        <f t="shared" si="1"/>
        <v>246</v>
      </c>
      <c r="C249" s="16"/>
      <c r="D249" s="51"/>
      <c r="E249" s="24"/>
      <c r="F249" s="18"/>
      <c r="G249" s="26"/>
      <c r="H249" s="20"/>
      <c r="I249" s="24"/>
      <c r="J249" s="98">
        <f>SUM(J3:J248)</f>
        <v>1351713.08272727</v>
      </c>
      <c r="K249" s="18"/>
      <c r="L249" s="29"/>
      <c r="M249" s="98">
        <f>SUM(M3:M248)</f>
        <v>1176105.36</v>
      </c>
    </row>
    <row r="250" spans="2:13" ht="47.25" hidden="1">
      <c r="B250" s="22">
        <v>103</v>
      </c>
      <c r="C250" s="16">
        <v>44860</v>
      </c>
      <c r="D250" s="51" t="s">
        <v>32</v>
      </c>
      <c r="E250" s="24" t="s">
        <v>14</v>
      </c>
      <c r="F250" s="18" t="s">
        <v>33</v>
      </c>
      <c r="G250" s="20" t="s">
        <v>194</v>
      </c>
      <c r="H250" s="20"/>
      <c r="I250" s="24" t="s">
        <v>21</v>
      </c>
      <c r="J250" s="96">
        <v>400</v>
      </c>
      <c r="K250" s="18"/>
      <c r="L250" s="29"/>
      <c r="M250" s="21"/>
    </row>
    <row r="251" spans="2:13" ht="15.75">
      <c r="B251" s="22"/>
      <c r="C251" s="16"/>
      <c r="D251" s="51"/>
      <c r="E251" s="24"/>
      <c r="F251" s="18"/>
      <c r="G251" s="26"/>
      <c r="H251" s="20"/>
      <c r="I251" s="24"/>
      <c r="J251" s="96"/>
      <c r="K251" s="18"/>
      <c r="L251" s="29"/>
      <c r="M251" s="21"/>
    </row>
    <row r="252" spans="2:13" ht="15.75">
      <c r="B252" s="22"/>
      <c r="C252" s="16"/>
      <c r="D252" s="51"/>
      <c r="E252" s="99"/>
      <c r="F252" s="18"/>
      <c r="G252" s="26"/>
      <c r="H252" s="100"/>
      <c r="I252" s="24"/>
      <c r="J252" s="96"/>
      <c r="K252" s="101"/>
      <c r="L252" s="29"/>
      <c r="M252" s="21"/>
    </row>
    <row r="253" spans="2:13" ht="15.75">
      <c r="B253" s="22"/>
      <c r="C253" s="16"/>
      <c r="D253" s="51"/>
      <c r="E253" s="99"/>
      <c r="F253" s="18"/>
      <c r="G253" s="26"/>
      <c r="H253" s="100"/>
      <c r="I253" s="24"/>
      <c r="J253" s="96"/>
      <c r="K253" s="101"/>
      <c r="L253" s="29"/>
      <c r="M253" s="21"/>
    </row>
    <row r="254" spans="2:13" ht="15.75">
      <c r="B254" s="22"/>
      <c r="C254" s="16"/>
      <c r="D254" s="51"/>
      <c r="E254" s="99"/>
      <c r="F254" s="18"/>
      <c r="G254" s="26"/>
      <c r="H254" s="100"/>
      <c r="I254" s="24"/>
      <c r="J254" s="96"/>
      <c r="K254" s="101"/>
      <c r="L254" s="29"/>
      <c r="M254" s="21"/>
    </row>
    <row r="255" spans="2:13" ht="15.75">
      <c r="B255" s="22"/>
      <c r="C255" s="16"/>
      <c r="D255" s="51"/>
      <c r="E255" s="99"/>
      <c r="F255" s="18"/>
      <c r="G255" s="26"/>
      <c r="H255" s="100"/>
      <c r="I255" s="24"/>
      <c r="J255" s="96"/>
      <c r="K255" s="101"/>
      <c r="L255" s="29"/>
      <c r="M255" s="21"/>
    </row>
    <row r="256" spans="2:13" ht="15.75">
      <c r="B256" s="22"/>
      <c r="C256" s="16"/>
      <c r="D256" s="51"/>
      <c r="E256" s="99"/>
      <c r="F256" s="18"/>
      <c r="G256" s="26"/>
      <c r="H256" s="100"/>
      <c r="I256" s="24"/>
      <c r="J256" s="96"/>
      <c r="K256" s="101"/>
      <c r="L256" s="29"/>
      <c r="M256" s="21"/>
    </row>
    <row r="257" spans="2:13" ht="15.75">
      <c r="B257" s="22"/>
      <c r="C257" s="16"/>
      <c r="D257" s="51"/>
      <c r="E257" s="99"/>
      <c r="F257" s="18"/>
      <c r="G257" s="26"/>
      <c r="H257" s="100"/>
      <c r="I257" s="24"/>
      <c r="J257" s="96"/>
      <c r="K257" s="101"/>
      <c r="L257" s="29"/>
      <c r="M257" s="21"/>
    </row>
    <row r="258" spans="2:13" ht="15.75">
      <c r="B258" s="22"/>
      <c r="C258" s="16"/>
      <c r="D258" s="51"/>
      <c r="E258" s="99"/>
      <c r="F258" s="18"/>
      <c r="G258" s="26"/>
      <c r="H258" s="100"/>
      <c r="I258" s="24"/>
      <c r="J258" s="96"/>
      <c r="K258" s="101"/>
      <c r="L258" s="29"/>
      <c r="M258" s="21"/>
    </row>
    <row r="259" spans="2:13" ht="15.75">
      <c r="B259" s="22"/>
      <c r="C259" s="16"/>
      <c r="D259" s="51"/>
      <c r="E259" s="99"/>
      <c r="F259" s="18"/>
      <c r="G259" s="26"/>
      <c r="H259" s="100"/>
      <c r="I259" s="24"/>
      <c r="J259" s="96"/>
      <c r="K259" s="101"/>
      <c r="L259" s="29"/>
      <c r="M259" s="21"/>
    </row>
    <row r="260" spans="2:13" ht="15.75">
      <c r="B260" s="22"/>
      <c r="C260" s="16"/>
      <c r="D260" s="51"/>
      <c r="E260" s="99"/>
      <c r="F260" s="18"/>
      <c r="G260" s="26"/>
      <c r="H260" s="100"/>
      <c r="I260" s="24"/>
      <c r="J260" s="96"/>
      <c r="K260" s="101"/>
      <c r="L260" s="29"/>
      <c r="M260" s="21"/>
    </row>
    <row r="261" spans="2:13" ht="15.75">
      <c r="B261" s="22"/>
      <c r="C261" s="16"/>
      <c r="D261" s="51"/>
      <c r="E261" s="99"/>
      <c r="F261" s="18"/>
      <c r="G261" s="26"/>
      <c r="H261" s="100"/>
      <c r="I261" s="24"/>
      <c r="J261" s="96"/>
      <c r="K261" s="101"/>
      <c r="L261" s="29"/>
      <c r="M261" s="21"/>
    </row>
    <row r="262" spans="2:13" ht="15.75">
      <c r="B262" s="22"/>
      <c r="C262" s="16"/>
      <c r="D262" s="51"/>
      <c r="E262" s="99"/>
      <c r="F262" s="18"/>
      <c r="G262" s="26"/>
      <c r="H262" s="100"/>
      <c r="I262" s="24"/>
      <c r="J262" s="96"/>
      <c r="K262" s="101"/>
      <c r="L262" s="29"/>
      <c r="M262" s="21"/>
    </row>
    <row r="263" spans="2:13" ht="15.75">
      <c r="B263" s="22"/>
      <c r="C263" s="16"/>
      <c r="D263" s="51"/>
      <c r="E263" s="99"/>
      <c r="F263" s="18"/>
      <c r="G263" s="26"/>
      <c r="H263" s="100"/>
      <c r="I263" s="24"/>
      <c r="J263" s="96"/>
      <c r="K263" s="101"/>
      <c r="L263" s="29"/>
      <c r="M263" s="21"/>
    </row>
    <row r="264" spans="2:13" ht="15.75">
      <c r="B264" s="22"/>
      <c r="C264" s="16"/>
      <c r="D264" s="51"/>
      <c r="E264" s="99"/>
      <c r="F264" s="18"/>
      <c r="G264" s="26"/>
      <c r="H264" s="100"/>
      <c r="I264" s="24"/>
      <c r="J264" s="96"/>
      <c r="K264" s="101"/>
      <c r="L264" s="29"/>
      <c r="M264" s="21"/>
    </row>
    <row r="265" spans="2:13" ht="15.75">
      <c r="B265" s="22"/>
      <c r="C265" s="16"/>
      <c r="D265" s="51"/>
      <c r="E265" s="99"/>
      <c r="F265" s="18"/>
      <c r="G265" s="26"/>
      <c r="H265" s="100"/>
      <c r="I265" s="24"/>
      <c r="J265" s="96"/>
      <c r="K265" s="101"/>
      <c r="L265" s="29"/>
      <c r="M265" s="21"/>
    </row>
    <row r="266" spans="2:13" ht="15.75">
      <c r="B266" s="22"/>
      <c r="C266" s="16"/>
      <c r="D266" s="51"/>
      <c r="E266" s="99"/>
      <c r="F266" s="18"/>
      <c r="G266" s="26"/>
      <c r="H266" s="100"/>
      <c r="I266" s="24"/>
      <c r="J266" s="96"/>
      <c r="K266" s="101"/>
      <c r="L266" s="29"/>
      <c r="M266" s="21"/>
    </row>
    <row r="267" spans="2:13" ht="15.75">
      <c r="B267" s="22"/>
      <c r="C267" s="16"/>
      <c r="D267" s="51"/>
      <c r="E267" s="99"/>
      <c r="F267" s="18"/>
      <c r="G267" s="26"/>
      <c r="H267" s="100"/>
      <c r="I267" s="24"/>
      <c r="J267" s="96"/>
      <c r="K267" s="101"/>
      <c r="L267" s="29"/>
      <c r="M267" s="21"/>
    </row>
    <row r="305" ht="15.75"/>
    <row r="306" ht="15.75"/>
    <row r="449" ht="15.75"/>
    <row r="450" ht="15.75"/>
    <row r="451" ht="15.75"/>
    <row r="635" ht="15.75"/>
    <row r="636" ht="15.75"/>
    <row r="637" ht="15.75"/>
    <row r="689" ht="15.75"/>
    <row r="690" ht="15.75"/>
    <row r="691" ht="15.75"/>
    <row r="726" ht="15.75"/>
    <row r="727" ht="15.75"/>
    <row r="742" ht="15.75"/>
    <row r="743" ht="15.75"/>
    <row r="760" ht="15.75"/>
    <row r="761" ht="15.75"/>
    <row r="762" ht="15.75"/>
    <row r="763" ht="15.75"/>
    <row r="764" ht="15.75"/>
    <row r="866" ht="15.75"/>
    <row r="867" ht="15.75"/>
    <row r="868" ht="15.75"/>
    <row r="879" ht="15.75"/>
    <row r="880" ht="15.75"/>
    <row r="881" ht="15.75"/>
    <row r="966" ht="15.75"/>
    <row r="967" ht="15.75"/>
    <row r="968" ht="15.75"/>
  </sheetData>
  <sheetProtection selectLockedCells="1" selectUnlockedCells="1"/>
  <autoFilter ref="B2:M250"/>
  <mergeCells count="2">
    <mergeCell ref="B1:C1"/>
    <mergeCell ref="D1:M1"/>
  </mergeCells>
  <printOptions/>
  <pageMargins left="0.7000000000000001" right="0.7000000000000001" top="0.75" bottom="0.75" header="0.5118110236220472" footer="0.5118110236220472"/>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Y250"/>
  <sheetViews>
    <sheetView workbookViewId="0" topLeftCell="A1">
      <selection activeCell="A1" sqref="A1"/>
    </sheetView>
  </sheetViews>
  <sheetFormatPr defaultColWidth="9.140625" defaultRowHeight="12.75"/>
  <cols>
    <col min="1" max="1" width="4.421875" style="1" customWidth="1"/>
    <col min="2" max="2" width="9.00390625" style="2" customWidth="1"/>
    <col min="3" max="3" width="14.00390625" style="2" customWidth="1"/>
    <col min="4" max="4" width="17.421875" style="3" customWidth="1"/>
    <col min="5" max="5" width="21.421875" style="2" customWidth="1"/>
    <col min="6" max="6" width="28.140625" style="2" customWidth="1"/>
    <col min="7" max="7" width="44.00390625" style="4" customWidth="1"/>
    <col min="8" max="8" width="17.421875" style="5" customWidth="1"/>
    <col min="9" max="9" width="7.421875" style="2" customWidth="1"/>
    <col min="10" max="10" width="27.7109375" style="6" customWidth="1"/>
    <col min="11" max="11" width="16.00390625" style="7" customWidth="1"/>
    <col min="12" max="12" width="21.421875" style="1" customWidth="1"/>
    <col min="13" max="13" width="21.421875" style="8" customWidth="1"/>
    <col min="14" max="16384" width="9.140625" style="1" customWidth="1"/>
  </cols>
  <sheetData>
    <row r="1" spans="2:13" ht="75.75" customHeight="1">
      <c r="B1" s="9"/>
      <c r="C1" s="9"/>
      <c r="D1" s="111" t="s">
        <v>417</v>
      </c>
      <c r="E1" s="111"/>
      <c r="F1" s="111"/>
      <c r="G1" s="111"/>
      <c r="H1" s="111"/>
      <c r="I1" s="111"/>
      <c r="J1" s="111"/>
      <c r="K1" s="111"/>
      <c r="L1" s="111"/>
      <c r="M1" s="111"/>
    </row>
    <row r="2" spans="2:13" s="11" customFormat="1" ht="31.5">
      <c r="B2" s="12" t="s">
        <v>1</v>
      </c>
      <c r="C2" s="12" t="s">
        <v>2</v>
      </c>
      <c r="D2" s="13" t="s">
        <v>3</v>
      </c>
      <c r="E2" s="12" t="s">
        <v>4</v>
      </c>
      <c r="F2" s="12" t="s">
        <v>5</v>
      </c>
      <c r="G2" s="14" t="s">
        <v>6</v>
      </c>
      <c r="H2" s="14" t="s">
        <v>7</v>
      </c>
      <c r="I2" s="12" t="s">
        <v>8</v>
      </c>
      <c r="J2" s="14" t="s">
        <v>9</v>
      </c>
      <c r="K2" s="12" t="s">
        <v>10</v>
      </c>
      <c r="L2" s="12" t="s">
        <v>11</v>
      </c>
      <c r="M2" s="12" t="s">
        <v>12</v>
      </c>
    </row>
    <row r="3" spans="2:13" ht="78.75">
      <c r="B3" s="102">
        <v>1</v>
      </c>
      <c r="C3" s="16">
        <v>44204</v>
      </c>
      <c r="D3" s="17">
        <v>8058146072</v>
      </c>
      <c r="E3" s="18" t="s">
        <v>14</v>
      </c>
      <c r="F3" s="18" t="s">
        <v>418</v>
      </c>
      <c r="G3" s="112" t="s">
        <v>419</v>
      </c>
      <c r="H3" s="20"/>
      <c r="I3" s="18" t="s">
        <v>17</v>
      </c>
      <c r="J3" s="21"/>
      <c r="K3" s="18"/>
      <c r="L3" s="18"/>
      <c r="M3" s="21">
        <f>46214.88+5980</f>
        <v>52194.88</v>
      </c>
    </row>
    <row r="4" spans="2:13" ht="78.75">
      <c r="B4" s="104">
        <f aca="true" t="shared" si="0" ref="B4:B33">B3+1</f>
        <v>2</v>
      </c>
      <c r="C4" s="16">
        <v>44207</v>
      </c>
      <c r="D4" s="23" t="s">
        <v>414</v>
      </c>
      <c r="E4" s="18" t="s">
        <v>14</v>
      </c>
      <c r="F4" s="18" t="s">
        <v>306</v>
      </c>
      <c r="G4" s="20" t="s">
        <v>420</v>
      </c>
      <c r="H4" s="20"/>
      <c r="I4" s="24" t="s">
        <v>17</v>
      </c>
      <c r="J4" s="21"/>
      <c r="K4" s="18"/>
      <c r="L4" s="18"/>
      <c r="M4" s="21">
        <v>147644</v>
      </c>
    </row>
    <row r="5" spans="2:13" ht="63">
      <c r="B5" s="104">
        <f t="shared" si="0"/>
        <v>3</v>
      </c>
      <c r="C5" s="16">
        <v>44207</v>
      </c>
      <c r="D5" s="17" t="s">
        <v>421</v>
      </c>
      <c r="E5" s="18" t="s">
        <v>14</v>
      </c>
      <c r="F5" s="18" t="s">
        <v>422</v>
      </c>
      <c r="G5" s="20" t="s">
        <v>423</v>
      </c>
      <c r="H5" s="25"/>
      <c r="I5" s="24" t="s">
        <v>21</v>
      </c>
      <c r="J5" s="21">
        <v>3000</v>
      </c>
      <c r="K5" s="18"/>
      <c r="L5" s="18"/>
      <c r="M5" s="21"/>
    </row>
    <row r="6" spans="2:13" ht="63">
      <c r="B6" s="104">
        <f t="shared" si="0"/>
        <v>4</v>
      </c>
      <c r="C6" s="16">
        <v>44208</v>
      </c>
      <c r="D6" s="17" t="s">
        <v>424</v>
      </c>
      <c r="E6" s="18" t="s">
        <v>14</v>
      </c>
      <c r="F6" s="18" t="s">
        <v>425</v>
      </c>
      <c r="G6" s="37" t="s">
        <v>426</v>
      </c>
      <c r="H6" s="20"/>
      <c r="I6" s="24" t="s">
        <v>21</v>
      </c>
      <c r="J6" s="21">
        <v>1500</v>
      </c>
      <c r="K6" s="18"/>
      <c r="L6" s="18"/>
      <c r="M6" s="21"/>
    </row>
    <row r="7" spans="2:13" ht="31.5">
      <c r="B7" s="104">
        <f t="shared" si="0"/>
        <v>5</v>
      </c>
      <c r="C7" s="16">
        <v>44210</v>
      </c>
      <c r="D7" s="105">
        <v>8575242190</v>
      </c>
      <c r="E7" s="18" t="s">
        <v>14</v>
      </c>
      <c r="F7" s="18" t="s">
        <v>219</v>
      </c>
      <c r="G7" s="20" t="s">
        <v>427</v>
      </c>
      <c r="H7" s="20"/>
      <c r="I7" s="24" t="s">
        <v>21</v>
      </c>
      <c r="J7" s="21">
        <f>46215+1500</f>
        <v>47715</v>
      </c>
      <c r="K7" s="18"/>
      <c r="L7" s="18"/>
      <c r="M7" s="21"/>
    </row>
    <row r="8" spans="2:13" ht="63">
      <c r="B8" s="104">
        <f t="shared" si="0"/>
        <v>6</v>
      </c>
      <c r="C8" s="16">
        <v>44210</v>
      </c>
      <c r="D8" s="28" t="s">
        <v>428</v>
      </c>
      <c r="E8" s="18" t="s">
        <v>14</v>
      </c>
      <c r="F8" s="7" t="s">
        <v>429</v>
      </c>
      <c r="G8" s="20" t="s">
        <v>430</v>
      </c>
      <c r="H8" s="20"/>
      <c r="I8" s="24" t="s">
        <v>21</v>
      </c>
      <c r="J8" s="21">
        <v>70415.6</v>
      </c>
      <c r="K8" s="18"/>
      <c r="L8" s="18"/>
      <c r="M8" s="21"/>
    </row>
    <row r="9" spans="2:13" ht="47.25">
      <c r="B9" s="104">
        <f t="shared" si="0"/>
        <v>7</v>
      </c>
      <c r="C9" s="16">
        <v>44215</v>
      </c>
      <c r="D9" s="28" t="s">
        <v>431</v>
      </c>
      <c r="E9" s="18" t="s">
        <v>14</v>
      </c>
      <c r="F9" s="18" t="s">
        <v>204</v>
      </c>
      <c r="G9" s="20" t="s">
        <v>432</v>
      </c>
      <c r="H9" s="20"/>
      <c r="I9" s="24" t="s">
        <v>21</v>
      </c>
      <c r="J9" s="21">
        <v>9500</v>
      </c>
      <c r="K9" s="18"/>
      <c r="L9" s="29"/>
      <c r="M9" s="21"/>
    </row>
    <row r="10" spans="2:13" ht="48" customHeight="1">
      <c r="B10" s="104">
        <f t="shared" si="0"/>
        <v>8</v>
      </c>
      <c r="C10" s="16">
        <v>44217</v>
      </c>
      <c r="D10" s="28" t="s">
        <v>433</v>
      </c>
      <c r="E10" s="18" t="s">
        <v>14</v>
      </c>
      <c r="F10" s="18" t="s">
        <v>434</v>
      </c>
      <c r="G10" s="20" t="s">
        <v>435</v>
      </c>
      <c r="H10" s="20"/>
      <c r="I10" s="24" t="s">
        <v>21</v>
      </c>
      <c r="J10" s="21">
        <v>5321.19</v>
      </c>
      <c r="K10" s="18"/>
      <c r="L10" s="18"/>
      <c r="M10" s="21"/>
    </row>
    <row r="11" spans="2:13" s="1" customFormat="1" ht="38.25">
      <c r="B11" s="104">
        <f t="shared" si="0"/>
        <v>9</v>
      </c>
      <c r="C11" s="16">
        <v>44222</v>
      </c>
      <c r="D11" s="28">
        <v>8507449900</v>
      </c>
      <c r="E11" s="18" t="s">
        <v>14</v>
      </c>
      <c r="F11" s="38" t="s">
        <v>232</v>
      </c>
      <c r="G11" s="106" t="s">
        <v>436</v>
      </c>
      <c r="H11" s="20"/>
      <c r="I11" s="24" t="s">
        <v>17</v>
      </c>
      <c r="K11" s="18"/>
      <c r="L11" s="18"/>
      <c r="M11" s="21">
        <v>25788</v>
      </c>
    </row>
    <row r="12" spans="2:13" ht="78.75">
      <c r="B12" s="104">
        <f t="shared" si="0"/>
        <v>10</v>
      </c>
      <c r="C12" s="16">
        <v>44223</v>
      </c>
      <c r="D12" s="17" t="s">
        <v>437</v>
      </c>
      <c r="E12" s="18" t="s">
        <v>14</v>
      </c>
      <c r="F12" s="18" t="s">
        <v>438</v>
      </c>
      <c r="G12" s="42" t="s">
        <v>439</v>
      </c>
      <c r="H12" s="25"/>
      <c r="I12" s="24" t="s">
        <v>17</v>
      </c>
      <c r="J12" s="21"/>
      <c r="K12" s="18"/>
      <c r="L12" s="18"/>
      <c r="M12" s="21">
        <v>55855</v>
      </c>
    </row>
    <row r="13" spans="2:13" ht="47.25">
      <c r="B13" s="104">
        <f t="shared" si="0"/>
        <v>11</v>
      </c>
      <c r="C13" s="16" t="s">
        <v>440</v>
      </c>
      <c r="D13" s="17" t="s">
        <v>243</v>
      </c>
      <c r="E13" s="18" t="s">
        <v>14</v>
      </c>
      <c r="F13" s="18" t="s">
        <v>244</v>
      </c>
      <c r="G13" s="107" t="s">
        <v>441</v>
      </c>
      <c r="H13" s="20"/>
      <c r="I13" s="24" t="s">
        <v>17</v>
      </c>
      <c r="J13" s="21"/>
      <c r="K13" s="18"/>
      <c r="L13" s="18"/>
      <c r="M13" s="21">
        <f>50150.76+1361.87+1232.46+431.71+2200+450</f>
        <v>55826.8</v>
      </c>
    </row>
    <row r="14" spans="2:13" ht="78.75">
      <c r="B14" s="104">
        <f t="shared" si="0"/>
        <v>12</v>
      </c>
      <c r="C14" s="16">
        <v>44228</v>
      </c>
      <c r="D14" s="17" t="s">
        <v>442</v>
      </c>
      <c r="E14" s="18" t="s">
        <v>14</v>
      </c>
      <c r="F14" s="48" t="s">
        <v>443</v>
      </c>
      <c r="G14" s="20" t="s">
        <v>444</v>
      </c>
      <c r="H14" s="20"/>
      <c r="I14" s="24" t="s">
        <v>17</v>
      </c>
      <c r="J14" s="21"/>
      <c r="K14" s="18"/>
      <c r="L14" s="18"/>
      <c r="M14" s="21">
        <v>10475.9</v>
      </c>
    </row>
    <row r="15" spans="2:13" ht="78.75">
      <c r="B15" s="104">
        <f t="shared" si="0"/>
        <v>13</v>
      </c>
      <c r="C15" s="16">
        <v>44228</v>
      </c>
      <c r="D15" s="17" t="s">
        <v>431</v>
      </c>
      <c r="E15" s="18" t="s">
        <v>14</v>
      </c>
      <c r="F15" s="18" t="s">
        <v>204</v>
      </c>
      <c r="G15" s="20" t="s">
        <v>445</v>
      </c>
      <c r="H15" s="33"/>
      <c r="I15" s="24" t="s">
        <v>17</v>
      </c>
      <c r="J15" s="34"/>
      <c r="K15" s="35"/>
      <c r="L15" s="18"/>
      <c r="M15" s="21">
        <v>9500</v>
      </c>
    </row>
    <row r="16" spans="2:13" ht="47.25">
      <c r="B16" s="104">
        <f t="shared" si="0"/>
        <v>14</v>
      </c>
      <c r="C16" s="16">
        <v>44229</v>
      </c>
      <c r="D16" s="17" t="s">
        <v>446</v>
      </c>
      <c r="E16" s="18" t="s">
        <v>14</v>
      </c>
      <c r="F16" s="18" t="s">
        <v>447</v>
      </c>
      <c r="G16" s="20" t="s">
        <v>448</v>
      </c>
      <c r="H16" s="25"/>
      <c r="I16" s="24" t="s">
        <v>21</v>
      </c>
      <c r="J16" s="21">
        <v>4840.8</v>
      </c>
      <c r="K16" s="37"/>
      <c r="L16" s="18"/>
      <c r="M16" s="21"/>
    </row>
    <row r="17" spans="2:13" ht="63">
      <c r="B17" s="104">
        <f t="shared" si="0"/>
        <v>15</v>
      </c>
      <c r="C17" s="16">
        <v>44235</v>
      </c>
      <c r="D17" s="17" t="s">
        <v>449</v>
      </c>
      <c r="E17" s="18" t="s">
        <v>14</v>
      </c>
      <c r="F17" s="48" t="s">
        <v>450</v>
      </c>
      <c r="G17" s="20" t="s">
        <v>451</v>
      </c>
      <c r="H17" s="20"/>
      <c r="I17" s="24" t="s">
        <v>17</v>
      </c>
      <c r="J17" s="39"/>
      <c r="K17" s="18"/>
      <c r="L17" s="18"/>
      <c r="M17" s="21">
        <v>18699.25</v>
      </c>
    </row>
    <row r="18" spans="2:13" ht="31.5">
      <c r="B18" s="104">
        <f t="shared" si="0"/>
        <v>16</v>
      </c>
      <c r="C18" s="16">
        <v>44242</v>
      </c>
      <c r="D18" s="17" t="s">
        <v>452</v>
      </c>
      <c r="E18" s="18" t="s">
        <v>14</v>
      </c>
      <c r="F18" s="18" t="s">
        <v>213</v>
      </c>
      <c r="G18" s="40" t="s">
        <v>453</v>
      </c>
      <c r="H18" s="20"/>
      <c r="I18" s="24" t="s">
        <v>17</v>
      </c>
      <c r="J18" s="21"/>
      <c r="K18" s="18"/>
      <c r="L18" s="18"/>
      <c r="M18" s="21">
        <v>2999.91</v>
      </c>
    </row>
    <row r="19" spans="2:13" ht="47.25">
      <c r="B19" s="104">
        <f t="shared" si="0"/>
        <v>17</v>
      </c>
      <c r="C19" s="16">
        <v>44242</v>
      </c>
      <c r="D19" s="17" t="s">
        <v>454</v>
      </c>
      <c r="E19" s="18" t="s">
        <v>14</v>
      </c>
      <c r="F19" s="18" t="s">
        <v>213</v>
      </c>
      <c r="G19" s="113" t="s">
        <v>455</v>
      </c>
      <c r="H19" s="20"/>
      <c r="I19" s="24" t="s">
        <v>17</v>
      </c>
      <c r="J19" s="21"/>
      <c r="K19" s="18"/>
      <c r="L19" s="18"/>
      <c r="M19" s="21">
        <v>480</v>
      </c>
    </row>
    <row r="20" spans="2:13" ht="31.5">
      <c r="B20" s="104">
        <f t="shared" si="0"/>
        <v>18</v>
      </c>
      <c r="C20" s="16">
        <v>44242</v>
      </c>
      <c r="D20" s="17" t="s">
        <v>456</v>
      </c>
      <c r="E20" s="18" t="s">
        <v>14</v>
      </c>
      <c r="F20" s="18" t="s">
        <v>213</v>
      </c>
      <c r="G20" s="20" t="s">
        <v>194</v>
      </c>
      <c r="H20" s="20"/>
      <c r="I20" s="24" t="s">
        <v>21</v>
      </c>
      <c r="J20" s="21">
        <v>3000</v>
      </c>
      <c r="K20" s="18"/>
      <c r="L20" s="18"/>
      <c r="M20" s="21"/>
    </row>
    <row r="21" spans="2:13" ht="48" customHeight="1">
      <c r="B21" s="104">
        <f t="shared" si="0"/>
        <v>19</v>
      </c>
      <c r="C21" s="16">
        <v>44242</v>
      </c>
      <c r="D21" s="17" t="s">
        <v>457</v>
      </c>
      <c r="E21" s="18" t="s">
        <v>14</v>
      </c>
      <c r="F21" s="38" t="s">
        <v>232</v>
      </c>
      <c r="G21" s="20" t="s">
        <v>458</v>
      </c>
      <c r="H21" s="25"/>
      <c r="I21" s="24" t="s">
        <v>21</v>
      </c>
      <c r="J21" s="21">
        <v>10400</v>
      </c>
      <c r="K21" s="18"/>
      <c r="L21" s="18"/>
      <c r="M21" s="21"/>
    </row>
    <row r="22" spans="2:13" ht="38.25">
      <c r="B22" s="104">
        <f t="shared" si="0"/>
        <v>20</v>
      </c>
      <c r="C22" s="16">
        <v>44242</v>
      </c>
      <c r="D22" s="17" t="s">
        <v>459</v>
      </c>
      <c r="E22" s="18" t="s">
        <v>14</v>
      </c>
      <c r="F22" s="38" t="s">
        <v>232</v>
      </c>
      <c r="G22" s="20" t="s">
        <v>460</v>
      </c>
      <c r="H22" s="20"/>
      <c r="I22" s="24" t="s">
        <v>21</v>
      </c>
      <c r="J22" s="21">
        <v>4950</v>
      </c>
      <c r="K22" s="18"/>
      <c r="L22" s="18"/>
      <c r="M22" s="21"/>
    </row>
    <row r="23" spans="2:13" ht="47.25">
      <c r="B23" s="104">
        <f t="shared" si="0"/>
        <v>21</v>
      </c>
      <c r="C23" s="16">
        <v>44244</v>
      </c>
      <c r="D23" s="23" t="s">
        <v>461</v>
      </c>
      <c r="E23" s="18" t="s">
        <v>14</v>
      </c>
      <c r="F23" s="18" t="s">
        <v>213</v>
      </c>
      <c r="G23" s="20" t="s">
        <v>462</v>
      </c>
      <c r="H23" s="20"/>
      <c r="I23" s="24" t="s">
        <v>21</v>
      </c>
      <c r="J23" s="21">
        <v>480</v>
      </c>
      <c r="K23" s="18"/>
      <c r="L23" s="18"/>
      <c r="M23" s="21"/>
    </row>
    <row r="24" spans="2:13" ht="78.75">
      <c r="B24" s="104">
        <f t="shared" si="0"/>
        <v>22</v>
      </c>
      <c r="C24" s="16">
        <v>44244</v>
      </c>
      <c r="D24" s="17" t="s">
        <v>463</v>
      </c>
      <c r="E24" s="18" t="s">
        <v>14</v>
      </c>
      <c r="F24" s="38" t="s">
        <v>230</v>
      </c>
      <c r="G24" s="20" t="s">
        <v>464</v>
      </c>
      <c r="H24" s="42"/>
      <c r="I24" s="24" t="s">
        <v>21</v>
      </c>
      <c r="J24" s="21">
        <v>4000</v>
      </c>
      <c r="K24" s="18"/>
      <c r="L24" s="18"/>
      <c r="M24" s="21"/>
    </row>
    <row r="25" spans="2:13" ht="78.75">
      <c r="B25" s="104">
        <f t="shared" si="0"/>
        <v>23</v>
      </c>
      <c r="C25" s="16">
        <v>44250</v>
      </c>
      <c r="D25" s="17" t="s">
        <v>457</v>
      </c>
      <c r="E25" s="18" t="s">
        <v>14</v>
      </c>
      <c r="F25" s="38" t="s">
        <v>232</v>
      </c>
      <c r="G25" s="20" t="s">
        <v>465</v>
      </c>
      <c r="H25" s="42"/>
      <c r="I25" s="24" t="s">
        <v>17</v>
      </c>
      <c r="J25" s="21"/>
      <c r="K25" s="18"/>
      <c r="L25" s="18"/>
      <c r="M25" s="21">
        <v>10400</v>
      </c>
    </row>
    <row r="26" spans="2:13" ht="90.75" customHeight="1">
      <c r="B26" s="104">
        <f t="shared" si="0"/>
        <v>24</v>
      </c>
      <c r="C26" s="16">
        <v>44250</v>
      </c>
      <c r="D26" s="17" t="s">
        <v>459</v>
      </c>
      <c r="E26" s="18" t="s">
        <v>14</v>
      </c>
      <c r="F26" s="38" t="s">
        <v>232</v>
      </c>
      <c r="G26" s="20" t="s">
        <v>466</v>
      </c>
      <c r="H26" s="20"/>
      <c r="I26" s="24" t="s">
        <v>17</v>
      </c>
      <c r="J26" s="21"/>
      <c r="K26" s="18"/>
      <c r="L26" s="18"/>
      <c r="M26" s="21">
        <v>4950</v>
      </c>
    </row>
    <row r="27" spans="2:13" ht="47.25">
      <c r="B27" s="104">
        <f t="shared" si="0"/>
        <v>25</v>
      </c>
      <c r="C27" s="16">
        <v>44253</v>
      </c>
      <c r="D27" s="17">
        <v>8048747424</v>
      </c>
      <c r="E27" s="18" t="s">
        <v>14</v>
      </c>
      <c r="F27" s="18" t="s">
        <v>201</v>
      </c>
      <c r="G27" s="20" t="s">
        <v>467</v>
      </c>
      <c r="H27" s="20"/>
      <c r="I27" s="24" t="s">
        <v>17</v>
      </c>
      <c r="J27" s="21"/>
      <c r="K27" s="18"/>
      <c r="L27" s="18"/>
      <c r="M27" s="21">
        <v>30912.39</v>
      </c>
    </row>
    <row r="28" spans="2:13" ht="47.25">
      <c r="B28" s="104">
        <f t="shared" si="0"/>
        <v>26</v>
      </c>
      <c r="C28" s="16">
        <v>44257</v>
      </c>
      <c r="D28" s="17" t="s">
        <v>468</v>
      </c>
      <c r="E28" s="18" t="s">
        <v>14</v>
      </c>
      <c r="F28" s="38" t="s">
        <v>232</v>
      </c>
      <c r="G28" s="20" t="s">
        <v>469</v>
      </c>
      <c r="H28" s="20"/>
      <c r="I28" s="24" t="s">
        <v>21</v>
      </c>
      <c r="J28" s="21">
        <v>9151.41</v>
      </c>
      <c r="K28" s="18"/>
      <c r="L28" s="18"/>
      <c r="M28" s="21"/>
    </row>
    <row r="29" spans="2:13" ht="31.5">
      <c r="B29" s="104">
        <f t="shared" si="0"/>
        <v>27</v>
      </c>
      <c r="C29" s="16">
        <v>44257</v>
      </c>
      <c r="D29" s="17" t="s">
        <v>470</v>
      </c>
      <c r="E29" s="24" t="s">
        <v>471</v>
      </c>
      <c r="F29" s="18" t="s">
        <v>472</v>
      </c>
      <c r="G29" s="20" t="s">
        <v>473</v>
      </c>
      <c r="H29" s="20"/>
      <c r="I29" s="24" t="s">
        <v>21</v>
      </c>
      <c r="J29" s="21">
        <v>793</v>
      </c>
      <c r="K29" s="18"/>
      <c r="L29" s="29"/>
      <c r="M29" s="21"/>
    </row>
    <row r="30" spans="2:13" ht="47.25">
      <c r="B30" s="104">
        <f t="shared" si="0"/>
        <v>28</v>
      </c>
      <c r="C30" s="16">
        <v>44257</v>
      </c>
      <c r="D30" s="17" t="s">
        <v>474</v>
      </c>
      <c r="E30" s="24" t="s">
        <v>14</v>
      </c>
      <c r="F30" s="38" t="s">
        <v>222</v>
      </c>
      <c r="G30" s="20" t="s">
        <v>475</v>
      </c>
      <c r="H30" s="20"/>
      <c r="I30" s="24" t="s">
        <v>21</v>
      </c>
      <c r="J30" s="21">
        <v>1520</v>
      </c>
      <c r="K30" s="18"/>
      <c r="L30" s="29"/>
      <c r="M30" s="21"/>
    </row>
    <row r="31" spans="2:13" ht="47.25">
      <c r="B31" s="104">
        <f t="shared" si="0"/>
        <v>29</v>
      </c>
      <c r="C31" s="16">
        <v>44258</v>
      </c>
      <c r="D31" s="45" t="s">
        <v>476</v>
      </c>
      <c r="E31" s="24" t="s">
        <v>14</v>
      </c>
      <c r="F31" s="18" t="s">
        <v>477</v>
      </c>
      <c r="G31" s="20" t="s">
        <v>478</v>
      </c>
      <c r="H31" s="20"/>
      <c r="I31" s="24" t="s">
        <v>17</v>
      </c>
      <c r="J31" s="39"/>
      <c r="K31" s="18"/>
      <c r="L31" s="29"/>
      <c r="M31" s="21">
        <f>7500+1440</f>
        <v>8940</v>
      </c>
    </row>
    <row r="32" spans="2:13" ht="47.25">
      <c r="B32" s="104">
        <f t="shared" si="0"/>
        <v>30</v>
      </c>
      <c r="C32" s="16">
        <v>44259</v>
      </c>
      <c r="D32" s="108" t="s">
        <v>479</v>
      </c>
      <c r="E32" s="24" t="s">
        <v>14</v>
      </c>
      <c r="F32" s="18" t="s">
        <v>207</v>
      </c>
      <c r="G32" s="20" t="s">
        <v>480</v>
      </c>
      <c r="H32" s="20"/>
      <c r="I32" s="24" t="s">
        <v>21</v>
      </c>
      <c r="J32" s="21">
        <v>6101.42</v>
      </c>
      <c r="K32" s="18"/>
      <c r="L32" s="29"/>
      <c r="M32" s="21"/>
    </row>
    <row r="33" spans="2:13" ht="63">
      <c r="B33" s="104">
        <f t="shared" si="0"/>
        <v>31</v>
      </c>
      <c r="C33" s="16">
        <v>44260</v>
      </c>
      <c r="D33" s="17" t="s">
        <v>481</v>
      </c>
      <c r="E33" s="24" t="s">
        <v>14</v>
      </c>
      <c r="F33" s="18" t="s">
        <v>482</v>
      </c>
      <c r="G33" s="20" t="s">
        <v>483</v>
      </c>
      <c r="H33" s="25"/>
      <c r="I33" s="24" t="s">
        <v>21</v>
      </c>
      <c r="J33" s="21">
        <v>350</v>
      </c>
      <c r="K33" s="18"/>
      <c r="L33" s="29"/>
      <c r="M33" s="21"/>
    </row>
    <row r="34" spans="2:13" ht="47.25">
      <c r="B34" s="104">
        <v>32</v>
      </c>
      <c r="C34" s="16">
        <v>44264</v>
      </c>
      <c r="D34" s="17" t="s">
        <v>484</v>
      </c>
      <c r="E34" s="24" t="s">
        <v>471</v>
      </c>
      <c r="F34" s="18" t="s">
        <v>472</v>
      </c>
      <c r="G34" s="20" t="s">
        <v>485</v>
      </c>
      <c r="H34" s="20"/>
      <c r="I34" s="24" t="s">
        <v>21</v>
      </c>
      <c r="J34" s="39">
        <v>420</v>
      </c>
      <c r="K34" s="18"/>
      <c r="L34" s="29"/>
      <c r="M34" s="21"/>
    </row>
    <row r="35" spans="2:13" ht="78.75">
      <c r="B35" s="22">
        <f aca="true" t="shared" si="1" ref="B35:B232">B34+1</f>
        <v>33</v>
      </c>
      <c r="C35" s="16">
        <v>44264</v>
      </c>
      <c r="D35" s="17" t="s">
        <v>463</v>
      </c>
      <c r="E35" s="24" t="s">
        <v>14</v>
      </c>
      <c r="F35" s="18" t="s">
        <v>230</v>
      </c>
      <c r="G35" s="20" t="s">
        <v>486</v>
      </c>
      <c r="H35" s="20"/>
      <c r="I35" s="24" t="s">
        <v>17</v>
      </c>
      <c r="J35" s="39"/>
      <c r="K35" s="18"/>
      <c r="L35" s="29"/>
      <c r="M35" s="21">
        <v>4000</v>
      </c>
    </row>
    <row r="36" spans="2:13" ht="47.25">
      <c r="B36" s="22">
        <f t="shared" si="1"/>
        <v>34</v>
      </c>
      <c r="C36" s="16">
        <v>44277</v>
      </c>
      <c r="D36" s="17" t="s">
        <v>487</v>
      </c>
      <c r="E36" s="24" t="s">
        <v>14</v>
      </c>
      <c r="F36" s="18" t="s">
        <v>241</v>
      </c>
      <c r="G36" s="107" t="s">
        <v>488</v>
      </c>
      <c r="H36" s="20"/>
      <c r="I36" s="24" t="s">
        <v>21</v>
      </c>
      <c r="J36" s="21">
        <v>3250</v>
      </c>
      <c r="K36" s="18"/>
      <c r="L36" s="43"/>
      <c r="M36" s="21"/>
    </row>
    <row r="37" spans="2:13" ht="63">
      <c r="B37" s="22">
        <f t="shared" si="1"/>
        <v>35</v>
      </c>
      <c r="C37" s="16">
        <v>44280</v>
      </c>
      <c r="D37" s="17" t="s">
        <v>470</v>
      </c>
      <c r="E37" s="24" t="s">
        <v>471</v>
      </c>
      <c r="F37" s="48" t="s">
        <v>472</v>
      </c>
      <c r="G37" s="20" t="s">
        <v>489</v>
      </c>
      <c r="H37" s="20"/>
      <c r="I37" s="24" t="s">
        <v>17</v>
      </c>
      <c r="J37" s="21"/>
      <c r="K37" s="18"/>
      <c r="L37" s="29"/>
      <c r="M37" s="21">
        <v>793</v>
      </c>
    </row>
    <row r="38" spans="2:13" ht="78.75">
      <c r="B38" s="22">
        <f t="shared" si="1"/>
        <v>36</v>
      </c>
      <c r="C38" s="16">
        <v>44280</v>
      </c>
      <c r="D38" s="17" t="s">
        <v>484</v>
      </c>
      <c r="E38" s="24" t="s">
        <v>471</v>
      </c>
      <c r="F38" s="18" t="s">
        <v>472</v>
      </c>
      <c r="G38" s="26" t="s">
        <v>490</v>
      </c>
      <c r="H38" s="49"/>
      <c r="I38" s="24" t="s">
        <v>17</v>
      </c>
      <c r="J38" s="50"/>
      <c r="K38" s="18"/>
      <c r="L38" s="29"/>
      <c r="M38" s="21">
        <v>420</v>
      </c>
    </row>
    <row r="39" spans="2:13" ht="47.25">
      <c r="B39" s="22">
        <f t="shared" si="1"/>
        <v>37</v>
      </c>
      <c r="C39" s="16">
        <v>44280</v>
      </c>
      <c r="D39" s="17" t="s">
        <v>428</v>
      </c>
      <c r="E39" s="18" t="s">
        <v>14</v>
      </c>
      <c r="F39" s="18" t="s">
        <v>429</v>
      </c>
      <c r="G39" s="20" t="s">
        <v>491</v>
      </c>
      <c r="H39" s="20"/>
      <c r="I39" s="18" t="s">
        <v>17</v>
      </c>
      <c r="J39" s="21"/>
      <c r="K39" s="18"/>
      <c r="L39" s="18"/>
      <c r="M39" s="21">
        <v>21124.68</v>
      </c>
    </row>
    <row r="40" spans="2:13" ht="94.5">
      <c r="B40" s="22">
        <f t="shared" si="1"/>
        <v>38</v>
      </c>
      <c r="C40" s="16">
        <v>44281</v>
      </c>
      <c r="D40" s="51" t="s">
        <v>492</v>
      </c>
      <c r="E40" s="18" t="s">
        <v>14</v>
      </c>
      <c r="F40" s="18" t="s">
        <v>434</v>
      </c>
      <c r="G40" s="26" t="s">
        <v>493</v>
      </c>
      <c r="H40" s="25"/>
      <c r="I40" s="24" t="s">
        <v>21</v>
      </c>
      <c r="J40" s="21">
        <v>9111.47</v>
      </c>
      <c r="K40" s="18"/>
      <c r="L40" s="43"/>
      <c r="M40" s="21"/>
    </row>
    <row r="41" spans="2:13" ht="47.25">
      <c r="B41" s="22">
        <f t="shared" si="1"/>
        <v>39</v>
      </c>
      <c r="C41" s="16">
        <v>44284</v>
      </c>
      <c r="D41" s="51" t="s">
        <v>461</v>
      </c>
      <c r="E41" s="18" t="s">
        <v>14</v>
      </c>
      <c r="F41" s="48" t="s">
        <v>213</v>
      </c>
      <c r="G41" s="20" t="s">
        <v>494</v>
      </c>
      <c r="H41" s="20"/>
      <c r="I41" s="24" t="s">
        <v>17</v>
      </c>
      <c r="J41" s="21"/>
      <c r="K41" s="18"/>
      <c r="L41" s="29"/>
      <c r="M41" s="21">
        <v>480</v>
      </c>
    </row>
    <row r="42" spans="2:13" ht="72.75" customHeight="1">
      <c r="B42" s="22">
        <f t="shared" si="1"/>
        <v>40</v>
      </c>
      <c r="C42" s="16">
        <v>44285</v>
      </c>
      <c r="D42" s="17" t="s">
        <v>456</v>
      </c>
      <c r="E42" s="18" t="s">
        <v>14</v>
      </c>
      <c r="F42" s="18" t="s">
        <v>213</v>
      </c>
      <c r="G42" s="20" t="s">
        <v>495</v>
      </c>
      <c r="H42" s="20"/>
      <c r="I42" s="24" t="s">
        <v>17</v>
      </c>
      <c r="J42" s="21"/>
      <c r="K42" s="18"/>
      <c r="L42" s="29"/>
      <c r="M42" s="21">
        <v>2998.98</v>
      </c>
    </row>
    <row r="43" spans="2:13" ht="31.5" customHeight="1">
      <c r="B43" s="22">
        <f t="shared" si="1"/>
        <v>41</v>
      </c>
      <c r="C43" s="16">
        <v>44285</v>
      </c>
      <c r="D43" s="17" t="s">
        <v>496</v>
      </c>
      <c r="E43" s="24" t="s">
        <v>14</v>
      </c>
      <c r="F43" s="18" t="s">
        <v>213</v>
      </c>
      <c r="G43" s="26" t="s">
        <v>194</v>
      </c>
      <c r="H43" s="20"/>
      <c r="I43" s="24" t="s">
        <v>21</v>
      </c>
      <c r="J43" s="21">
        <v>3000</v>
      </c>
      <c r="K43" s="18"/>
      <c r="L43" s="29"/>
      <c r="M43" s="21"/>
    </row>
    <row r="44" spans="2:13" ht="63">
      <c r="B44" s="22">
        <f t="shared" si="1"/>
        <v>42</v>
      </c>
      <c r="C44" s="16">
        <v>44285</v>
      </c>
      <c r="D44" s="17" t="s">
        <v>468</v>
      </c>
      <c r="E44" s="18" t="s">
        <v>14</v>
      </c>
      <c r="F44" s="38" t="s">
        <v>232</v>
      </c>
      <c r="G44" s="20" t="s">
        <v>497</v>
      </c>
      <c r="H44" s="20"/>
      <c r="I44" s="18" t="s">
        <v>17</v>
      </c>
      <c r="J44" s="21"/>
      <c r="K44" s="18"/>
      <c r="L44" s="29"/>
      <c r="M44" s="21">
        <v>9151.41</v>
      </c>
    </row>
    <row r="45" spans="2:13" ht="47.25">
      <c r="B45" s="22">
        <f t="shared" si="1"/>
        <v>43</v>
      </c>
      <c r="C45" s="16">
        <v>44285</v>
      </c>
      <c r="D45" s="17" t="s">
        <v>498</v>
      </c>
      <c r="E45" s="24" t="s">
        <v>14</v>
      </c>
      <c r="F45" s="38" t="s">
        <v>352</v>
      </c>
      <c r="G45" s="20" t="s">
        <v>499</v>
      </c>
      <c r="H45" s="20"/>
      <c r="I45" s="24" t="s">
        <v>17</v>
      </c>
      <c r="J45" s="52"/>
      <c r="K45" s="18"/>
      <c r="L45" s="29"/>
      <c r="M45" s="21">
        <v>390</v>
      </c>
    </row>
    <row r="46" spans="2:17" ht="78.75">
      <c r="B46" s="22">
        <f t="shared" si="1"/>
        <v>44</v>
      </c>
      <c r="C46" s="16">
        <v>44285</v>
      </c>
      <c r="D46" s="17" t="s">
        <v>298</v>
      </c>
      <c r="E46" s="24" t="s">
        <v>14</v>
      </c>
      <c r="F46" s="18" t="s">
        <v>299</v>
      </c>
      <c r="G46" s="26" t="s">
        <v>500</v>
      </c>
      <c r="H46" s="20"/>
      <c r="I46" s="24" t="s">
        <v>21</v>
      </c>
      <c r="J46" s="52">
        <v>720</v>
      </c>
      <c r="K46" s="18"/>
      <c r="L46" s="29"/>
      <c r="M46" s="21"/>
      <c r="Q46" s="8"/>
    </row>
    <row r="47" spans="2:13" ht="47.25">
      <c r="B47" s="22">
        <f t="shared" si="1"/>
        <v>45</v>
      </c>
      <c r="C47" s="16">
        <v>44285</v>
      </c>
      <c r="D47" s="23">
        <v>8048747424</v>
      </c>
      <c r="E47" s="18" t="s">
        <v>14</v>
      </c>
      <c r="F47" s="18" t="s">
        <v>201</v>
      </c>
      <c r="G47" s="20" t="s">
        <v>501</v>
      </c>
      <c r="H47" s="20"/>
      <c r="I47" s="24" t="s">
        <v>21</v>
      </c>
      <c r="J47" s="52">
        <v>156172.78</v>
      </c>
      <c r="K47" s="18"/>
      <c r="L47" s="29"/>
      <c r="M47" s="21"/>
    </row>
    <row r="48" spans="2:13" ht="94.5">
      <c r="B48" s="22">
        <f t="shared" si="1"/>
        <v>46</v>
      </c>
      <c r="C48" s="16">
        <v>44292</v>
      </c>
      <c r="D48" s="17" t="s">
        <v>479</v>
      </c>
      <c r="E48" s="18" t="s">
        <v>14</v>
      </c>
      <c r="F48" s="18" t="s">
        <v>207</v>
      </c>
      <c r="G48" s="20" t="s">
        <v>502</v>
      </c>
      <c r="H48" s="20"/>
      <c r="I48" s="24" t="s">
        <v>17</v>
      </c>
      <c r="J48" s="21"/>
      <c r="K48" s="18"/>
      <c r="L48" s="29"/>
      <c r="M48" s="21">
        <v>6101.42</v>
      </c>
    </row>
    <row r="49" spans="2:13" ht="110.25">
      <c r="B49" s="22">
        <f t="shared" si="1"/>
        <v>47</v>
      </c>
      <c r="C49" s="16">
        <v>44292</v>
      </c>
      <c r="D49" s="17" t="s">
        <v>503</v>
      </c>
      <c r="E49" s="18" t="s">
        <v>14</v>
      </c>
      <c r="F49" s="18" t="s">
        <v>504</v>
      </c>
      <c r="G49" s="20" t="s">
        <v>505</v>
      </c>
      <c r="H49" s="20"/>
      <c r="I49" s="24" t="s">
        <v>21</v>
      </c>
      <c r="J49" s="21">
        <v>9777.71</v>
      </c>
      <c r="K49" s="18"/>
      <c r="L49" s="18"/>
      <c r="M49" s="21"/>
    </row>
    <row r="50" spans="2:13" ht="94.5">
      <c r="B50" s="22">
        <f t="shared" si="1"/>
        <v>48</v>
      </c>
      <c r="C50" s="16">
        <v>44292</v>
      </c>
      <c r="D50" s="53" t="s">
        <v>506</v>
      </c>
      <c r="E50" s="18" t="s">
        <v>14</v>
      </c>
      <c r="F50" s="48" t="s">
        <v>507</v>
      </c>
      <c r="G50" s="20" t="s">
        <v>508</v>
      </c>
      <c r="H50" s="20"/>
      <c r="I50" s="24" t="s">
        <v>21</v>
      </c>
      <c r="J50" s="21">
        <v>6630.08</v>
      </c>
      <c r="K50" s="18"/>
      <c r="L50" s="29"/>
      <c r="M50" s="21"/>
    </row>
    <row r="51" spans="2:13" ht="63">
      <c r="B51" s="22">
        <f t="shared" si="1"/>
        <v>49</v>
      </c>
      <c r="C51" s="16">
        <v>44293</v>
      </c>
      <c r="D51" s="17" t="s">
        <v>366</v>
      </c>
      <c r="E51" s="24" t="s">
        <v>14</v>
      </c>
      <c r="F51" s="18" t="s">
        <v>509</v>
      </c>
      <c r="G51" s="20" t="s">
        <v>510</v>
      </c>
      <c r="H51" s="20"/>
      <c r="I51" s="24" t="s">
        <v>21</v>
      </c>
      <c r="J51" s="21">
        <v>374335.05</v>
      </c>
      <c r="K51" s="18"/>
      <c r="L51" s="29"/>
      <c r="M51" s="21"/>
    </row>
    <row r="52" spans="2:13" ht="110.25">
      <c r="B52" s="22">
        <f t="shared" si="1"/>
        <v>50</v>
      </c>
      <c r="C52" s="16">
        <v>44300</v>
      </c>
      <c r="D52" s="23" t="s">
        <v>511</v>
      </c>
      <c r="E52" s="18" t="s">
        <v>14</v>
      </c>
      <c r="F52" s="18" t="s">
        <v>434</v>
      </c>
      <c r="G52" s="20" t="s">
        <v>512</v>
      </c>
      <c r="H52" s="20"/>
      <c r="I52" s="24" t="s">
        <v>21</v>
      </c>
      <c r="J52" s="21">
        <v>852.8</v>
      </c>
      <c r="K52" s="18"/>
      <c r="L52" s="29"/>
      <c r="M52" s="21"/>
    </row>
    <row r="53" spans="2:13" ht="110.25">
      <c r="B53" s="22">
        <f t="shared" si="1"/>
        <v>51</v>
      </c>
      <c r="C53" s="16">
        <v>44306</v>
      </c>
      <c r="D53" s="17" t="s">
        <v>513</v>
      </c>
      <c r="E53" s="24" t="s">
        <v>14</v>
      </c>
      <c r="F53" s="18" t="s">
        <v>514</v>
      </c>
      <c r="G53" s="20" t="s">
        <v>515</v>
      </c>
      <c r="H53" s="20"/>
      <c r="I53" s="24" t="s">
        <v>17</v>
      </c>
      <c r="J53" s="52"/>
      <c r="K53" s="18"/>
      <c r="L53" s="29"/>
      <c r="M53" s="21">
        <v>47798.893</v>
      </c>
    </row>
    <row r="54" spans="2:13" ht="47.25">
      <c r="B54" s="22">
        <f t="shared" si="1"/>
        <v>52</v>
      </c>
      <c r="C54" s="16">
        <v>44306</v>
      </c>
      <c r="D54" s="17" t="s">
        <v>516</v>
      </c>
      <c r="E54" s="24" t="s">
        <v>471</v>
      </c>
      <c r="F54" s="18" t="s">
        <v>472</v>
      </c>
      <c r="G54" s="20" t="s">
        <v>517</v>
      </c>
      <c r="H54" s="48"/>
      <c r="I54" s="24" t="s">
        <v>21</v>
      </c>
      <c r="J54" s="52">
        <v>1875</v>
      </c>
      <c r="K54" s="18"/>
      <c r="L54" s="29"/>
      <c r="M54" s="21"/>
    </row>
    <row r="55" spans="2:13" ht="47.25">
      <c r="B55" s="22">
        <f t="shared" si="1"/>
        <v>53</v>
      </c>
      <c r="C55" s="16">
        <v>44307</v>
      </c>
      <c r="D55" s="17">
        <v>8048747424</v>
      </c>
      <c r="E55" s="24" t="s">
        <v>14</v>
      </c>
      <c r="F55" s="18" t="s">
        <v>201</v>
      </c>
      <c r="G55" s="20" t="s">
        <v>518</v>
      </c>
      <c r="H55" s="49"/>
      <c r="I55" s="24"/>
      <c r="J55" s="21"/>
      <c r="K55" s="35"/>
      <c r="L55" s="109"/>
      <c r="M55" s="110"/>
    </row>
    <row r="56" spans="2:13" ht="94.5">
      <c r="B56" s="22">
        <f t="shared" si="1"/>
        <v>54</v>
      </c>
      <c r="C56" s="16">
        <v>44312</v>
      </c>
      <c r="D56" s="17" t="s">
        <v>516</v>
      </c>
      <c r="E56" s="24" t="s">
        <v>471</v>
      </c>
      <c r="F56" s="18" t="s">
        <v>472</v>
      </c>
      <c r="G56" s="20" t="s">
        <v>519</v>
      </c>
      <c r="H56" s="49"/>
      <c r="I56" s="24" t="s">
        <v>17</v>
      </c>
      <c r="J56" s="21"/>
      <c r="K56" s="35"/>
      <c r="L56" s="109"/>
      <c r="M56" s="110">
        <v>1875</v>
      </c>
    </row>
    <row r="57" spans="2:13" ht="31.5">
      <c r="B57" s="22">
        <f t="shared" si="1"/>
        <v>55</v>
      </c>
      <c r="C57" s="16">
        <v>44312</v>
      </c>
      <c r="D57" s="17" t="s">
        <v>234</v>
      </c>
      <c r="E57" s="24" t="s">
        <v>471</v>
      </c>
      <c r="F57" s="18" t="s">
        <v>235</v>
      </c>
      <c r="G57" s="20" t="s">
        <v>520</v>
      </c>
      <c r="H57" s="54"/>
      <c r="I57" s="24" t="s">
        <v>21</v>
      </c>
      <c r="J57" s="34">
        <v>1500</v>
      </c>
      <c r="K57" s="18"/>
      <c r="L57" s="29"/>
      <c r="M57" s="21"/>
    </row>
    <row r="58" spans="2:13" ht="63">
      <c r="B58" s="22">
        <f t="shared" si="1"/>
        <v>56</v>
      </c>
      <c r="C58" s="16">
        <v>44313</v>
      </c>
      <c r="D58" s="17" t="s">
        <v>357</v>
      </c>
      <c r="E58" s="18" t="s">
        <v>14</v>
      </c>
      <c r="F58" s="18" t="s">
        <v>358</v>
      </c>
      <c r="G58" s="20" t="s">
        <v>521</v>
      </c>
      <c r="H58" s="20"/>
      <c r="I58" s="24" t="s">
        <v>21</v>
      </c>
      <c r="J58" s="21">
        <v>1110.86</v>
      </c>
      <c r="K58" s="18"/>
      <c r="L58" s="29"/>
      <c r="M58" s="21"/>
    </row>
    <row r="59" spans="2:13" ht="63">
      <c r="B59" s="22">
        <f t="shared" si="1"/>
        <v>57</v>
      </c>
      <c r="C59" s="16">
        <v>44320</v>
      </c>
      <c r="D59" s="17" t="s">
        <v>522</v>
      </c>
      <c r="E59" s="18" t="s">
        <v>14</v>
      </c>
      <c r="F59" s="18" t="s">
        <v>523</v>
      </c>
      <c r="G59" s="20" t="s">
        <v>524</v>
      </c>
      <c r="H59" s="20"/>
      <c r="I59" s="24" t="s">
        <v>17</v>
      </c>
      <c r="J59" s="34"/>
      <c r="K59" s="18"/>
      <c r="L59" s="29"/>
      <c r="M59" s="21">
        <v>634</v>
      </c>
    </row>
    <row r="60" spans="2:13" ht="94.5">
      <c r="B60" s="22">
        <f t="shared" si="1"/>
        <v>58</v>
      </c>
      <c r="C60" s="114">
        <v>44320</v>
      </c>
      <c r="D60" s="23" t="s">
        <v>525</v>
      </c>
      <c r="E60" s="74" t="s">
        <v>14</v>
      </c>
      <c r="F60" s="115" t="s">
        <v>230</v>
      </c>
      <c r="G60" s="116" t="s">
        <v>526</v>
      </c>
      <c r="H60" s="116"/>
      <c r="I60" s="74" t="s">
        <v>17</v>
      </c>
      <c r="J60" s="117"/>
      <c r="K60" s="35"/>
      <c r="L60" s="29"/>
      <c r="M60" s="21">
        <v>2700</v>
      </c>
    </row>
    <row r="61" spans="2:13" ht="63">
      <c r="B61" s="22">
        <f t="shared" si="1"/>
        <v>59</v>
      </c>
      <c r="C61" s="114">
        <v>44322</v>
      </c>
      <c r="D61" s="51"/>
      <c r="E61" s="24" t="s">
        <v>14</v>
      </c>
      <c r="F61" s="18"/>
      <c r="G61" s="118" t="s">
        <v>527</v>
      </c>
      <c r="H61" s="49"/>
      <c r="I61" s="24"/>
      <c r="J61" s="21"/>
      <c r="K61" s="18"/>
      <c r="L61" s="29"/>
      <c r="M61" s="21"/>
    </row>
    <row r="62" spans="2:13" ht="78.75">
      <c r="B62" s="22">
        <f t="shared" si="1"/>
        <v>60</v>
      </c>
      <c r="C62" s="16">
        <v>44323</v>
      </c>
      <c r="D62" s="17" t="s">
        <v>366</v>
      </c>
      <c r="E62" s="24" t="s">
        <v>14</v>
      </c>
      <c r="F62" s="18"/>
      <c r="G62" s="20" t="s">
        <v>528</v>
      </c>
      <c r="H62" s="20"/>
      <c r="I62" s="24"/>
      <c r="J62" s="21"/>
      <c r="K62" s="18"/>
      <c r="L62" s="29"/>
      <c r="M62" s="21"/>
    </row>
    <row r="63" spans="2:13" ht="94.5">
      <c r="B63" s="22">
        <f t="shared" si="1"/>
        <v>61</v>
      </c>
      <c r="C63" s="16">
        <v>44327</v>
      </c>
      <c r="D63" s="17" t="s">
        <v>529</v>
      </c>
      <c r="E63" s="24" t="s">
        <v>14</v>
      </c>
      <c r="F63" s="18" t="s">
        <v>434</v>
      </c>
      <c r="G63" s="20" t="s">
        <v>530</v>
      </c>
      <c r="H63" s="20"/>
      <c r="I63" s="24" t="s">
        <v>21</v>
      </c>
      <c r="J63" s="21">
        <v>709.34</v>
      </c>
      <c r="K63" s="18"/>
      <c r="L63" s="26"/>
      <c r="M63" s="21"/>
    </row>
    <row r="64" spans="2:13" ht="78.75">
      <c r="B64" s="22">
        <f t="shared" si="1"/>
        <v>62</v>
      </c>
      <c r="C64" s="16">
        <v>44329</v>
      </c>
      <c r="D64" s="17" t="s">
        <v>531</v>
      </c>
      <c r="E64" s="24" t="s">
        <v>14</v>
      </c>
      <c r="F64" s="18" t="s">
        <v>532</v>
      </c>
      <c r="G64" s="20" t="s">
        <v>533</v>
      </c>
      <c r="H64" s="25"/>
      <c r="I64" s="24" t="s">
        <v>21</v>
      </c>
      <c r="J64" s="21">
        <v>1514.92</v>
      </c>
      <c r="K64" s="18"/>
      <c r="L64" s="29"/>
      <c r="M64" s="21"/>
    </row>
    <row r="65" spans="2:13" ht="47.25">
      <c r="B65" s="22">
        <f t="shared" si="1"/>
        <v>63</v>
      </c>
      <c r="C65" s="16">
        <v>44333</v>
      </c>
      <c r="D65" s="17" t="s">
        <v>534</v>
      </c>
      <c r="E65" s="24" t="s">
        <v>14</v>
      </c>
      <c r="F65" s="18" t="s">
        <v>535</v>
      </c>
      <c r="G65" s="20" t="s">
        <v>536</v>
      </c>
      <c r="H65" s="20"/>
      <c r="I65" s="24" t="s">
        <v>21</v>
      </c>
      <c r="J65" s="21">
        <v>5000</v>
      </c>
      <c r="K65" s="18"/>
      <c r="L65" s="29"/>
      <c r="M65" s="21"/>
    </row>
    <row r="66" spans="2:13" ht="47.25">
      <c r="B66" s="22">
        <f t="shared" si="1"/>
        <v>64</v>
      </c>
      <c r="C66" s="16">
        <v>44333</v>
      </c>
      <c r="D66" s="17" t="s">
        <v>537</v>
      </c>
      <c r="E66" s="24" t="s">
        <v>14</v>
      </c>
      <c r="F66" s="18" t="s">
        <v>207</v>
      </c>
      <c r="G66" s="20" t="s">
        <v>538</v>
      </c>
      <c r="H66" s="20"/>
      <c r="I66" s="24" t="s">
        <v>21</v>
      </c>
      <c r="J66" s="21">
        <v>2865.52</v>
      </c>
      <c r="K66" s="18"/>
      <c r="L66" s="29"/>
      <c r="M66" s="21"/>
    </row>
    <row r="67" spans="2:13" ht="43.5" customHeight="1">
      <c r="B67" s="22">
        <f t="shared" si="1"/>
        <v>65</v>
      </c>
      <c r="C67" s="16">
        <v>44333</v>
      </c>
      <c r="D67" s="17"/>
      <c r="E67" s="24"/>
      <c r="F67" s="18" t="s">
        <v>539</v>
      </c>
      <c r="G67" s="20" t="s">
        <v>540</v>
      </c>
      <c r="H67" s="20"/>
      <c r="I67" s="24" t="s">
        <v>21</v>
      </c>
      <c r="J67" s="21">
        <v>200</v>
      </c>
      <c r="K67" s="18"/>
      <c r="L67" s="29"/>
      <c r="M67" s="21">
        <v>200</v>
      </c>
    </row>
    <row r="68" spans="2:13" ht="47.25">
      <c r="B68" s="22">
        <f t="shared" si="1"/>
        <v>66</v>
      </c>
      <c r="C68" s="16">
        <v>44335</v>
      </c>
      <c r="D68" s="17" t="s">
        <v>541</v>
      </c>
      <c r="E68" s="24" t="s">
        <v>14</v>
      </c>
      <c r="F68" s="18" t="s">
        <v>232</v>
      </c>
      <c r="G68" s="59" t="s">
        <v>542</v>
      </c>
      <c r="H68" s="49"/>
      <c r="I68" s="24" t="s">
        <v>21</v>
      </c>
      <c r="J68" s="21">
        <v>8025.36</v>
      </c>
      <c r="K68" s="18"/>
      <c r="L68" s="29"/>
      <c r="M68" s="21"/>
    </row>
    <row r="69" spans="2:13" ht="78.75">
      <c r="B69" s="22">
        <f t="shared" si="1"/>
        <v>67</v>
      </c>
      <c r="C69" s="16">
        <v>44336</v>
      </c>
      <c r="D69" s="23" t="s">
        <v>414</v>
      </c>
      <c r="E69" s="24" t="s">
        <v>14</v>
      </c>
      <c r="F69" s="18" t="s">
        <v>306</v>
      </c>
      <c r="G69" s="20" t="s">
        <v>543</v>
      </c>
      <c r="H69" s="20"/>
      <c r="I69" s="24" t="s">
        <v>21</v>
      </c>
      <c r="J69" s="21">
        <v>38526.58</v>
      </c>
      <c r="K69" s="21"/>
      <c r="L69" s="29"/>
      <c r="M69" s="21"/>
    </row>
    <row r="70" spans="2:13" ht="94.5">
      <c r="B70" s="22">
        <f t="shared" si="1"/>
        <v>68</v>
      </c>
      <c r="C70" s="16">
        <v>44344</v>
      </c>
      <c r="D70" s="17" t="s">
        <v>277</v>
      </c>
      <c r="E70" s="24" t="s">
        <v>14</v>
      </c>
      <c r="F70" s="18" t="s">
        <v>544</v>
      </c>
      <c r="G70" s="26" t="s">
        <v>545</v>
      </c>
      <c r="H70" s="42"/>
      <c r="I70" s="18" t="s">
        <v>17</v>
      </c>
      <c r="J70" s="21"/>
      <c r="K70" s="21"/>
      <c r="L70" s="29"/>
      <c r="M70" s="21">
        <v>14654.59</v>
      </c>
    </row>
    <row r="71" spans="2:13" ht="173.25">
      <c r="B71" s="22">
        <f t="shared" si="1"/>
        <v>69</v>
      </c>
      <c r="C71" s="16">
        <v>44347</v>
      </c>
      <c r="D71" s="45" t="s">
        <v>404</v>
      </c>
      <c r="E71" s="24" t="s">
        <v>14</v>
      </c>
      <c r="F71" s="18" t="s">
        <v>546</v>
      </c>
      <c r="G71" s="20" t="s">
        <v>547</v>
      </c>
      <c r="H71" s="42"/>
      <c r="I71" s="24" t="s">
        <v>21</v>
      </c>
      <c r="J71" s="60">
        <v>88193.53</v>
      </c>
      <c r="K71" s="21"/>
      <c r="L71" s="29"/>
      <c r="M71" s="21"/>
    </row>
    <row r="72" spans="2:13" ht="63">
      <c r="B72" s="22">
        <f t="shared" si="1"/>
        <v>70</v>
      </c>
      <c r="C72" s="16">
        <v>44347</v>
      </c>
      <c r="D72" s="23" t="s">
        <v>428</v>
      </c>
      <c r="E72" s="18" t="s">
        <v>14</v>
      </c>
      <c r="F72" s="18" t="s">
        <v>548</v>
      </c>
      <c r="G72" s="20" t="s">
        <v>549</v>
      </c>
      <c r="H72" s="20"/>
      <c r="I72" s="24" t="s">
        <v>17</v>
      </c>
      <c r="J72" s="21"/>
      <c r="K72" s="18"/>
      <c r="L72" s="29"/>
      <c r="M72" s="21">
        <f>31346.51+14778.4+804.72+120.71</f>
        <v>47050.34</v>
      </c>
    </row>
    <row r="73" spans="2:13" ht="78.75">
      <c r="B73" s="22">
        <f t="shared" si="1"/>
        <v>71</v>
      </c>
      <c r="C73" s="16">
        <v>44347</v>
      </c>
      <c r="D73" s="17" t="s">
        <v>550</v>
      </c>
      <c r="E73" s="18" t="s">
        <v>14</v>
      </c>
      <c r="F73" s="18" t="s">
        <v>238</v>
      </c>
      <c r="G73" s="20" t="s">
        <v>551</v>
      </c>
      <c r="H73" s="20"/>
      <c r="I73" s="18" t="s">
        <v>17</v>
      </c>
      <c r="J73" s="21"/>
      <c r="K73" s="61"/>
      <c r="L73" s="29"/>
      <c r="M73" s="21">
        <v>4400</v>
      </c>
    </row>
    <row r="74" spans="2:13" ht="63">
      <c r="B74" s="22">
        <f t="shared" si="1"/>
        <v>72</v>
      </c>
      <c r="C74" s="16">
        <v>44347</v>
      </c>
      <c r="D74" s="17" t="s">
        <v>552</v>
      </c>
      <c r="E74" s="24" t="s">
        <v>14</v>
      </c>
      <c r="F74" s="18" t="s">
        <v>447</v>
      </c>
      <c r="G74" s="71" t="s">
        <v>553</v>
      </c>
      <c r="H74" s="63"/>
      <c r="I74" s="24" t="s">
        <v>17</v>
      </c>
      <c r="J74" s="64"/>
      <c r="K74" s="18"/>
      <c r="L74" s="29"/>
      <c r="M74" s="21">
        <v>4840.8</v>
      </c>
    </row>
    <row r="75" spans="2:13" ht="110.25">
      <c r="B75" s="22">
        <f t="shared" si="1"/>
        <v>73</v>
      </c>
      <c r="C75" s="16">
        <v>44347</v>
      </c>
      <c r="D75" s="45" t="s">
        <v>554</v>
      </c>
      <c r="E75" s="18" t="s">
        <v>14</v>
      </c>
      <c r="F75" s="18" t="s">
        <v>555</v>
      </c>
      <c r="G75" s="20" t="s">
        <v>556</v>
      </c>
      <c r="H75" s="20"/>
      <c r="I75" s="24" t="s">
        <v>17</v>
      </c>
      <c r="J75" s="65"/>
      <c r="K75" s="18"/>
      <c r="L75" s="26"/>
      <c r="M75" s="21">
        <v>850</v>
      </c>
    </row>
    <row r="76" spans="2:13" ht="63">
      <c r="B76" s="22">
        <f t="shared" si="1"/>
        <v>74</v>
      </c>
      <c r="C76" s="16">
        <v>44347</v>
      </c>
      <c r="D76" s="17" t="s">
        <v>541</v>
      </c>
      <c r="E76" s="24" t="s">
        <v>14</v>
      </c>
      <c r="F76" s="18" t="s">
        <v>232</v>
      </c>
      <c r="G76" s="20" t="s">
        <v>557</v>
      </c>
      <c r="H76" s="20"/>
      <c r="I76" s="24" t="s">
        <v>17</v>
      </c>
      <c r="J76" s="21"/>
      <c r="K76" s="18"/>
      <c r="L76" s="29"/>
      <c r="M76" s="21">
        <v>8025.36</v>
      </c>
    </row>
    <row r="77" spans="2:13" ht="78.75">
      <c r="B77" s="22">
        <f t="shared" si="1"/>
        <v>75</v>
      </c>
      <c r="C77" s="16">
        <v>44347</v>
      </c>
      <c r="D77" s="17" t="s">
        <v>456</v>
      </c>
      <c r="E77" s="24" t="s">
        <v>14</v>
      </c>
      <c r="F77" s="18" t="s">
        <v>213</v>
      </c>
      <c r="G77" s="20" t="s">
        <v>558</v>
      </c>
      <c r="H77" s="20"/>
      <c r="I77" s="24" t="s">
        <v>17</v>
      </c>
      <c r="J77" s="21"/>
      <c r="K77" s="18"/>
      <c r="L77" s="29"/>
      <c r="M77" s="21">
        <f>2243.2+756.8</f>
        <v>3000</v>
      </c>
    </row>
    <row r="78" spans="2:13" ht="31.5">
      <c r="B78" s="22">
        <f t="shared" si="1"/>
        <v>76</v>
      </c>
      <c r="C78" s="16">
        <v>44347</v>
      </c>
      <c r="D78" s="17" t="s">
        <v>559</v>
      </c>
      <c r="E78" s="24" t="s">
        <v>14</v>
      </c>
      <c r="F78" s="18" t="s">
        <v>213</v>
      </c>
      <c r="G78" s="20" t="s">
        <v>36</v>
      </c>
      <c r="H78" s="20"/>
      <c r="I78" s="24" t="s">
        <v>21</v>
      </c>
      <c r="J78" s="21">
        <v>3000</v>
      </c>
      <c r="K78" s="18"/>
      <c r="L78" s="29"/>
      <c r="M78" s="21"/>
    </row>
    <row r="79" spans="2:13" ht="47.25">
      <c r="B79" s="22">
        <f t="shared" si="1"/>
        <v>77</v>
      </c>
      <c r="C79" s="16">
        <v>44347</v>
      </c>
      <c r="D79" s="53" t="s">
        <v>560</v>
      </c>
      <c r="E79" s="24" t="s">
        <v>14</v>
      </c>
      <c r="F79" s="18" t="s">
        <v>561</v>
      </c>
      <c r="G79" s="20" t="s">
        <v>562</v>
      </c>
      <c r="H79" s="20"/>
      <c r="I79" s="24" t="s">
        <v>21</v>
      </c>
      <c r="J79" s="21">
        <v>1680</v>
      </c>
      <c r="K79" s="18"/>
      <c r="L79" s="29"/>
      <c r="M79" s="21"/>
    </row>
    <row r="80" spans="2:13" ht="110.25">
      <c r="B80" s="22">
        <f t="shared" si="1"/>
        <v>78</v>
      </c>
      <c r="C80" s="16">
        <v>44354</v>
      </c>
      <c r="D80" s="17" t="s">
        <v>563</v>
      </c>
      <c r="E80" s="24" t="s">
        <v>14</v>
      </c>
      <c r="F80" s="18" t="s">
        <v>434</v>
      </c>
      <c r="G80" s="26" t="s">
        <v>564</v>
      </c>
      <c r="H80" s="66"/>
      <c r="I80" s="18" t="s">
        <v>21</v>
      </c>
      <c r="J80" s="21">
        <v>6359.45</v>
      </c>
      <c r="K80" s="18"/>
      <c r="L80" s="29"/>
      <c r="M80" s="21"/>
    </row>
    <row r="81" spans="2:13" ht="78.75">
      <c r="B81" s="22">
        <f t="shared" si="1"/>
        <v>79</v>
      </c>
      <c r="C81" s="16">
        <v>44354</v>
      </c>
      <c r="D81" s="17">
        <v>8507449900</v>
      </c>
      <c r="E81" s="24" t="s">
        <v>14</v>
      </c>
      <c r="F81" s="18" t="s">
        <v>232</v>
      </c>
      <c r="G81" s="20" t="s">
        <v>565</v>
      </c>
      <c r="H81" s="20"/>
      <c r="I81" s="24" t="s">
        <v>21</v>
      </c>
      <c r="J81" s="21">
        <v>15153.44</v>
      </c>
      <c r="K81" s="18"/>
      <c r="L81" s="18"/>
      <c r="M81" s="21"/>
    </row>
    <row r="82" spans="2:13" ht="157.5">
      <c r="B82" s="22">
        <f t="shared" si="1"/>
        <v>80</v>
      </c>
      <c r="C82" s="16">
        <v>44355</v>
      </c>
      <c r="D82" s="17" t="s">
        <v>566</v>
      </c>
      <c r="E82" s="18" t="s">
        <v>14</v>
      </c>
      <c r="F82" s="48" t="s">
        <v>567</v>
      </c>
      <c r="G82" s="20" t="s">
        <v>568</v>
      </c>
      <c r="H82" s="25"/>
      <c r="I82" s="24" t="s">
        <v>21</v>
      </c>
      <c r="J82" s="21">
        <v>55704.36</v>
      </c>
      <c r="K82" s="18"/>
      <c r="L82" s="29"/>
      <c r="M82" s="21"/>
    </row>
    <row r="83" spans="2:13" ht="110.25">
      <c r="B83" s="22">
        <f t="shared" si="1"/>
        <v>81</v>
      </c>
      <c r="C83" s="16">
        <v>44365</v>
      </c>
      <c r="D83" s="17" t="s">
        <v>569</v>
      </c>
      <c r="E83" s="18" t="s">
        <v>14</v>
      </c>
      <c r="F83" s="18" t="s">
        <v>570</v>
      </c>
      <c r="G83" s="20" t="s">
        <v>571</v>
      </c>
      <c r="H83" s="25"/>
      <c r="I83" s="24"/>
      <c r="J83" s="21"/>
      <c r="K83" s="18"/>
      <c r="L83" s="18"/>
      <c r="M83" s="21"/>
    </row>
    <row r="84" spans="2:13" ht="63">
      <c r="B84" s="22">
        <f t="shared" si="1"/>
        <v>82</v>
      </c>
      <c r="C84" s="16">
        <v>44369</v>
      </c>
      <c r="D84" s="23" t="s">
        <v>572</v>
      </c>
      <c r="E84" s="24" t="s">
        <v>14</v>
      </c>
      <c r="F84" s="18" t="s">
        <v>232</v>
      </c>
      <c r="G84" s="20" t="s">
        <v>573</v>
      </c>
      <c r="H84" s="20"/>
      <c r="I84" s="24" t="s">
        <v>17</v>
      </c>
      <c r="J84" s="21"/>
      <c r="K84" s="18"/>
      <c r="L84" s="29"/>
      <c r="M84" s="21">
        <v>474.9</v>
      </c>
    </row>
    <row r="85" spans="2:13" ht="47.25">
      <c r="B85" s="22">
        <f t="shared" si="1"/>
        <v>83</v>
      </c>
      <c r="C85" s="16">
        <v>44370</v>
      </c>
      <c r="D85" s="17" t="s">
        <v>574</v>
      </c>
      <c r="E85" s="24" t="s">
        <v>14</v>
      </c>
      <c r="F85" s="18" t="s">
        <v>575</v>
      </c>
      <c r="G85" s="20" t="s">
        <v>576</v>
      </c>
      <c r="H85" s="20"/>
      <c r="I85" s="24" t="s">
        <v>21</v>
      </c>
      <c r="J85" s="21"/>
      <c r="K85" s="18"/>
      <c r="L85" s="18"/>
      <c r="M85" s="21"/>
    </row>
    <row r="86" spans="2:13" ht="47.25">
      <c r="B86" s="22">
        <f t="shared" si="1"/>
        <v>84</v>
      </c>
      <c r="C86" s="16">
        <v>44370</v>
      </c>
      <c r="D86" s="17" t="s">
        <v>243</v>
      </c>
      <c r="E86" s="18" t="s">
        <v>14</v>
      </c>
      <c r="F86" s="18"/>
      <c r="G86" s="20" t="s">
        <v>577</v>
      </c>
      <c r="H86" s="20"/>
      <c r="I86" s="24" t="s">
        <v>21</v>
      </c>
      <c r="J86" s="21">
        <v>0</v>
      </c>
      <c r="K86" s="18"/>
      <c r="L86" s="18"/>
      <c r="M86" s="21"/>
    </row>
    <row r="87" spans="2:22" ht="63">
      <c r="B87" s="22">
        <f t="shared" si="1"/>
        <v>85</v>
      </c>
      <c r="C87" s="16">
        <v>44382</v>
      </c>
      <c r="D87" s="23" t="s">
        <v>578</v>
      </c>
      <c r="E87" s="18" t="s">
        <v>14</v>
      </c>
      <c r="F87" s="18" t="s">
        <v>579</v>
      </c>
      <c r="G87" s="20" t="s">
        <v>580</v>
      </c>
      <c r="H87" s="20"/>
      <c r="I87" s="24" t="s">
        <v>21</v>
      </c>
      <c r="J87" s="21">
        <v>1300</v>
      </c>
      <c r="K87" s="18"/>
      <c r="L87" s="29"/>
      <c r="M87" s="21"/>
      <c r="V87" s="37"/>
    </row>
    <row r="88" spans="2:13" ht="78.75">
      <c r="B88" s="22">
        <f t="shared" si="1"/>
        <v>86</v>
      </c>
      <c r="C88" s="16">
        <v>44382</v>
      </c>
      <c r="D88" s="17" t="s">
        <v>487</v>
      </c>
      <c r="E88" s="18" t="s">
        <v>14</v>
      </c>
      <c r="F88" s="18" t="s">
        <v>241</v>
      </c>
      <c r="G88" s="20" t="s">
        <v>581</v>
      </c>
      <c r="H88" s="20"/>
      <c r="I88" s="24" t="s">
        <v>17</v>
      </c>
      <c r="J88" s="21"/>
      <c r="K88" s="18"/>
      <c r="L88" s="29"/>
      <c r="M88" s="21">
        <v>3250</v>
      </c>
    </row>
    <row r="89" spans="2:13" ht="63">
      <c r="B89" s="22">
        <f t="shared" si="1"/>
        <v>87</v>
      </c>
      <c r="C89" s="16">
        <v>44382</v>
      </c>
      <c r="D89" s="17" t="s">
        <v>582</v>
      </c>
      <c r="E89" s="24" t="s">
        <v>14</v>
      </c>
      <c r="F89" s="18" t="s">
        <v>207</v>
      </c>
      <c r="G89" s="20" t="s">
        <v>583</v>
      </c>
      <c r="H89" s="20"/>
      <c r="I89" s="24" t="s">
        <v>17</v>
      </c>
      <c r="J89" s="21"/>
      <c r="K89" s="18"/>
      <c r="L89" s="29"/>
      <c r="M89" s="21">
        <v>2865.52</v>
      </c>
    </row>
    <row r="90" spans="2:13" ht="110.25">
      <c r="B90" s="22">
        <f t="shared" si="1"/>
        <v>88</v>
      </c>
      <c r="C90" s="16">
        <v>44382</v>
      </c>
      <c r="D90" s="17" t="s">
        <v>584</v>
      </c>
      <c r="E90" s="24" t="s">
        <v>14</v>
      </c>
      <c r="F90" s="18" t="s">
        <v>555</v>
      </c>
      <c r="G90" s="69" t="s">
        <v>585</v>
      </c>
      <c r="H90" s="20"/>
      <c r="I90" s="24" t="s">
        <v>17</v>
      </c>
      <c r="J90" s="21"/>
      <c r="K90" s="18"/>
      <c r="L90" s="29"/>
      <c r="M90" s="21">
        <v>500</v>
      </c>
    </row>
    <row r="91" spans="2:13" ht="94.5">
      <c r="B91" s="22">
        <f t="shared" si="1"/>
        <v>89</v>
      </c>
      <c r="C91" s="16">
        <v>44382</v>
      </c>
      <c r="D91" s="17" t="s">
        <v>586</v>
      </c>
      <c r="E91" s="24" t="s">
        <v>14</v>
      </c>
      <c r="F91" s="18" t="s">
        <v>230</v>
      </c>
      <c r="G91" s="69" t="s">
        <v>587</v>
      </c>
      <c r="H91" s="20"/>
      <c r="I91" s="24" t="s">
        <v>17</v>
      </c>
      <c r="J91" s="21"/>
      <c r="K91" s="18"/>
      <c r="L91" s="29"/>
      <c r="M91" s="21">
        <v>2400</v>
      </c>
    </row>
    <row r="92" spans="2:13" ht="63">
      <c r="B92" s="22">
        <f t="shared" si="1"/>
        <v>90</v>
      </c>
      <c r="C92" s="16">
        <v>44382</v>
      </c>
      <c r="D92" s="17" t="s">
        <v>588</v>
      </c>
      <c r="E92" s="24" t="s">
        <v>14</v>
      </c>
      <c r="F92" s="18" t="s">
        <v>222</v>
      </c>
      <c r="G92" s="20" t="s">
        <v>589</v>
      </c>
      <c r="H92" s="20"/>
      <c r="I92" s="24" t="s">
        <v>21</v>
      </c>
      <c r="J92" s="21">
        <v>750</v>
      </c>
      <c r="K92" s="18"/>
      <c r="L92" s="29"/>
      <c r="M92" s="21"/>
    </row>
    <row r="93" spans="2:13" ht="47.25">
      <c r="B93" s="22">
        <f t="shared" si="1"/>
        <v>91</v>
      </c>
      <c r="C93" s="16">
        <v>44384</v>
      </c>
      <c r="D93" s="17" t="s">
        <v>590</v>
      </c>
      <c r="E93" s="24" t="s">
        <v>14</v>
      </c>
      <c r="F93" s="18" t="s">
        <v>213</v>
      </c>
      <c r="G93" s="20" t="s">
        <v>591</v>
      </c>
      <c r="H93" s="42"/>
      <c r="I93" s="24" t="s">
        <v>21</v>
      </c>
      <c r="J93" s="21">
        <v>972</v>
      </c>
      <c r="K93" s="18"/>
      <c r="L93" s="29"/>
      <c r="M93" s="21"/>
    </row>
    <row r="94" spans="2:13" ht="31.5">
      <c r="B94" s="22">
        <f t="shared" si="1"/>
        <v>92</v>
      </c>
      <c r="C94" s="16">
        <v>44389</v>
      </c>
      <c r="D94" s="17" t="s">
        <v>592</v>
      </c>
      <c r="E94" s="24" t="s">
        <v>14</v>
      </c>
      <c r="F94" s="18" t="s">
        <v>535</v>
      </c>
      <c r="G94" s="69" t="s">
        <v>593</v>
      </c>
      <c r="H94" s="20"/>
      <c r="I94" s="24" t="s">
        <v>21</v>
      </c>
      <c r="J94" s="21">
        <v>10000</v>
      </c>
      <c r="K94" s="18"/>
      <c r="L94" s="29"/>
      <c r="M94" s="21"/>
    </row>
    <row r="95" spans="2:13" ht="63">
      <c r="B95" s="22">
        <f t="shared" si="1"/>
        <v>93</v>
      </c>
      <c r="C95" s="16">
        <v>44390</v>
      </c>
      <c r="D95" s="17" t="s">
        <v>594</v>
      </c>
      <c r="E95" s="24" t="s">
        <v>14</v>
      </c>
      <c r="F95" s="18" t="s">
        <v>535</v>
      </c>
      <c r="G95" s="69" t="s">
        <v>595</v>
      </c>
      <c r="H95" s="20"/>
      <c r="I95" s="24" t="s">
        <v>17</v>
      </c>
      <c r="J95" s="21"/>
      <c r="K95" s="18"/>
      <c r="L95" s="29"/>
      <c r="M95" s="21">
        <v>10725</v>
      </c>
    </row>
    <row r="96" spans="2:13" ht="94.5">
      <c r="B96" s="22">
        <f t="shared" si="1"/>
        <v>94</v>
      </c>
      <c r="C96" s="16">
        <v>44390</v>
      </c>
      <c r="D96" s="17" t="s">
        <v>596</v>
      </c>
      <c r="E96" s="24" t="s">
        <v>14</v>
      </c>
      <c r="F96" s="18" t="s">
        <v>241</v>
      </c>
      <c r="G96" s="20" t="s">
        <v>597</v>
      </c>
      <c r="H96" s="66"/>
      <c r="I96" s="18" t="s">
        <v>21</v>
      </c>
      <c r="J96" s="21">
        <v>3500</v>
      </c>
      <c r="K96" s="18"/>
      <c r="L96" s="29"/>
      <c r="M96" s="21"/>
    </row>
    <row r="97" spans="2:13" ht="47.25">
      <c r="B97" s="22">
        <f t="shared" si="1"/>
        <v>95</v>
      </c>
      <c r="C97" s="16">
        <v>44390</v>
      </c>
      <c r="D97" s="17" t="s">
        <v>598</v>
      </c>
      <c r="E97" s="18" t="s">
        <v>14</v>
      </c>
      <c r="F97" s="18" t="s">
        <v>343</v>
      </c>
      <c r="G97" s="20" t="s">
        <v>599</v>
      </c>
      <c r="H97" s="25"/>
      <c r="I97" s="24" t="s">
        <v>21</v>
      </c>
      <c r="J97" s="21"/>
      <c r="K97" s="18"/>
      <c r="L97" s="29"/>
      <c r="M97" s="21"/>
    </row>
    <row r="98" spans="2:13" ht="63">
      <c r="B98" s="22">
        <f t="shared" si="1"/>
        <v>96</v>
      </c>
      <c r="C98" s="16">
        <v>44390</v>
      </c>
      <c r="D98" s="17" t="s">
        <v>600</v>
      </c>
      <c r="E98" s="24" t="s">
        <v>14</v>
      </c>
      <c r="F98" s="18" t="s">
        <v>222</v>
      </c>
      <c r="G98" s="20" t="s">
        <v>601</v>
      </c>
      <c r="H98" s="20"/>
      <c r="I98" s="24" t="s">
        <v>17</v>
      </c>
      <c r="J98" s="21"/>
      <c r="K98" s="18"/>
      <c r="L98" s="70"/>
      <c r="M98" s="21">
        <v>490</v>
      </c>
    </row>
    <row r="99" spans="2:13" ht="63">
      <c r="B99" s="22">
        <f t="shared" si="1"/>
        <v>97</v>
      </c>
      <c r="C99" s="16">
        <v>44391</v>
      </c>
      <c r="D99" s="17" t="s">
        <v>474</v>
      </c>
      <c r="E99" s="24" t="s">
        <v>14</v>
      </c>
      <c r="F99" s="18" t="s">
        <v>222</v>
      </c>
      <c r="G99" s="20" t="s">
        <v>602</v>
      </c>
      <c r="H99" s="20"/>
      <c r="I99" s="18" t="s">
        <v>17</v>
      </c>
      <c r="J99" s="21"/>
      <c r="K99" s="18"/>
      <c r="L99" s="18"/>
      <c r="M99" s="21">
        <v>1520</v>
      </c>
    </row>
    <row r="100" spans="2:13" ht="47.25">
      <c r="B100" s="22">
        <f t="shared" si="1"/>
        <v>98</v>
      </c>
      <c r="C100" s="16">
        <v>44391</v>
      </c>
      <c r="D100" s="17" t="s">
        <v>603</v>
      </c>
      <c r="E100" s="18" t="s">
        <v>14</v>
      </c>
      <c r="F100" s="18" t="s">
        <v>232</v>
      </c>
      <c r="G100" s="20" t="s">
        <v>604</v>
      </c>
      <c r="H100" s="20"/>
      <c r="I100" s="18" t="s">
        <v>21</v>
      </c>
      <c r="J100" s="21">
        <v>15000</v>
      </c>
      <c r="K100" s="18"/>
      <c r="L100" s="29"/>
      <c r="M100" s="21"/>
    </row>
    <row r="101" spans="2:13" ht="47.25">
      <c r="B101" s="22">
        <f t="shared" si="1"/>
        <v>99</v>
      </c>
      <c r="C101" s="16">
        <v>44392</v>
      </c>
      <c r="D101" s="17" t="s">
        <v>605</v>
      </c>
      <c r="E101" s="18" t="s">
        <v>14</v>
      </c>
      <c r="F101" s="18" t="s">
        <v>548</v>
      </c>
      <c r="G101" s="20" t="s">
        <v>606</v>
      </c>
      <c r="H101" s="20"/>
      <c r="I101" s="24" t="s">
        <v>21</v>
      </c>
      <c r="J101" s="21"/>
      <c r="K101" s="18"/>
      <c r="L101" s="29"/>
      <c r="M101" s="21"/>
    </row>
    <row r="102" spans="2:13" ht="47.25">
      <c r="B102" s="22">
        <f t="shared" si="1"/>
        <v>100</v>
      </c>
      <c r="C102" s="16">
        <v>44396</v>
      </c>
      <c r="D102" s="17" t="s">
        <v>607</v>
      </c>
      <c r="E102" s="18" t="s">
        <v>14</v>
      </c>
      <c r="F102" s="18" t="s">
        <v>447</v>
      </c>
      <c r="G102" s="20" t="s">
        <v>608</v>
      </c>
      <c r="H102" s="20"/>
      <c r="I102" s="24" t="s">
        <v>21</v>
      </c>
      <c r="J102" s="21">
        <v>1890</v>
      </c>
      <c r="K102" s="18"/>
      <c r="L102" s="29"/>
      <c r="M102" s="21"/>
    </row>
    <row r="103" spans="2:13" ht="47.25">
      <c r="B103" s="22">
        <f t="shared" si="1"/>
        <v>101</v>
      </c>
      <c r="C103" s="16">
        <v>44396</v>
      </c>
      <c r="D103" s="17" t="s">
        <v>609</v>
      </c>
      <c r="E103" s="18" t="s">
        <v>14</v>
      </c>
      <c r="F103" s="18" t="s">
        <v>610</v>
      </c>
      <c r="G103" s="20" t="s">
        <v>611</v>
      </c>
      <c r="H103" s="20"/>
      <c r="I103" s="24" t="s">
        <v>17</v>
      </c>
      <c r="J103" s="21"/>
      <c r="K103" s="18"/>
      <c r="L103" s="29"/>
      <c r="M103" s="21">
        <v>2310</v>
      </c>
    </row>
    <row r="104" spans="2:13" ht="31.5">
      <c r="B104" s="22">
        <f t="shared" si="1"/>
        <v>102</v>
      </c>
      <c r="C104" s="16">
        <v>44396</v>
      </c>
      <c r="D104" s="23" t="s">
        <v>234</v>
      </c>
      <c r="E104" s="24" t="s">
        <v>471</v>
      </c>
      <c r="F104" s="18" t="s">
        <v>235</v>
      </c>
      <c r="G104" s="20" t="s">
        <v>612</v>
      </c>
      <c r="H104" s="20"/>
      <c r="I104" s="24" t="s">
        <v>17</v>
      </c>
      <c r="J104" s="21"/>
      <c r="K104" s="18"/>
      <c r="L104" s="29"/>
      <c r="M104" s="21">
        <v>750</v>
      </c>
    </row>
    <row r="105" spans="2:13" ht="94.5">
      <c r="B105" s="22">
        <f t="shared" si="1"/>
        <v>103</v>
      </c>
      <c r="C105" s="16">
        <v>44396</v>
      </c>
      <c r="D105" s="17" t="s">
        <v>404</v>
      </c>
      <c r="E105" s="24" t="s">
        <v>14</v>
      </c>
      <c r="F105" s="18" t="s">
        <v>613</v>
      </c>
      <c r="G105" s="20" t="s">
        <v>614</v>
      </c>
      <c r="H105" s="42"/>
      <c r="I105" s="24" t="s">
        <v>21</v>
      </c>
      <c r="J105" s="21">
        <v>69672.89</v>
      </c>
      <c r="K105" s="18"/>
      <c r="L105" s="29"/>
      <c r="M105" s="21"/>
    </row>
    <row r="106" spans="2:13" ht="78.75">
      <c r="B106" s="22">
        <f t="shared" si="1"/>
        <v>104</v>
      </c>
      <c r="C106" s="16">
        <v>44398</v>
      </c>
      <c r="D106" s="17" t="s">
        <v>559</v>
      </c>
      <c r="E106" s="24" t="s">
        <v>14</v>
      </c>
      <c r="F106" s="18" t="s">
        <v>213</v>
      </c>
      <c r="G106" s="20" t="s">
        <v>615</v>
      </c>
      <c r="H106" s="20"/>
      <c r="I106" s="24" t="s">
        <v>17</v>
      </c>
      <c r="J106" s="21"/>
      <c r="K106" s="18"/>
      <c r="L106" s="29"/>
      <c r="M106" s="21">
        <v>1097.01</v>
      </c>
    </row>
    <row r="107" spans="2:13" ht="78.75">
      <c r="B107" s="22">
        <f t="shared" si="1"/>
        <v>105</v>
      </c>
      <c r="C107" s="16">
        <v>44398</v>
      </c>
      <c r="D107" s="17" t="s">
        <v>590</v>
      </c>
      <c r="E107" s="24" t="s">
        <v>14</v>
      </c>
      <c r="F107" s="18" t="s">
        <v>213</v>
      </c>
      <c r="G107" s="43" t="s">
        <v>616</v>
      </c>
      <c r="H107" s="20"/>
      <c r="I107" s="24" t="s">
        <v>17</v>
      </c>
      <c r="J107" s="21"/>
      <c r="K107" s="18"/>
      <c r="L107" s="29"/>
      <c r="M107" s="21">
        <v>972</v>
      </c>
    </row>
    <row r="108" spans="2:13" ht="78.75">
      <c r="B108" s="22">
        <f t="shared" si="1"/>
        <v>106</v>
      </c>
      <c r="C108" s="16">
        <v>44414</v>
      </c>
      <c r="D108" s="45" t="s">
        <v>617</v>
      </c>
      <c r="E108" s="24" t="s">
        <v>14</v>
      </c>
      <c r="F108" s="18" t="s">
        <v>232</v>
      </c>
      <c r="G108" s="20" t="s">
        <v>618</v>
      </c>
      <c r="H108" s="20"/>
      <c r="I108" s="24" t="s">
        <v>17</v>
      </c>
      <c r="J108" s="21"/>
      <c r="K108" s="18"/>
      <c r="L108" s="29"/>
      <c r="M108" s="21">
        <v>15000</v>
      </c>
    </row>
    <row r="109" spans="2:13" ht="78.75">
      <c r="B109" s="22">
        <f t="shared" si="1"/>
        <v>107</v>
      </c>
      <c r="C109" s="16">
        <v>44417</v>
      </c>
      <c r="D109" s="23" t="s">
        <v>619</v>
      </c>
      <c r="E109" s="24" t="s">
        <v>14</v>
      </c>
      <c r="F109" s="18" t="s">
        <v>620</v>
      </c>
      <c r="G109" s="71" t="s">
        <v>621</v>
      </c>
      <c r="H109" s="20"/>
      <c r="I109" s="24" t="s">
        <v>21</v>
      </c>
      <c r="J109" s="21">
        <v>3256.5</v>
      </c>
      <c r="K109" s="18"/>
      <c r="L109" s="29"/>
      <c r="M109" s="21"/>
    </row>
    <row r="110" spans="2:13" ht="94.5">
      <c r="B110" s="22">
        <f t="shared" si="1"/>
        <v>108</v>
      </c>
      <c r="C110" s="16">
        <v>44431</v>
      </c>
      <c r="D110" s="17" t="s">
        <v>277</v>
      </c>
      <c r="E110" s="18" t="s">
        <v>14</v>
      </c>
      <c r="F110" s="18" t="s">
        <v>244</v>
      </c>
      <c r="G110" s="42" t="s">
        <v>622</v>
      </c>
      <c r="H110" s="20"/>
      <c r="I110" s="24" t="s">
        <v>17</v>
      </c>
      <c r="J110" s="21"/>
      <c r="K110" s="18"/>
      <c r="L110" s="18"/>
      <c r="M110" s="21">
        <f>70700.76+5429.77+5429.77+8500.6+2000+450</f>
        <v>92510.9</v>
      </c>
    </row>
    <row r="111" spans="2:13" ht="47.25">
      <c r="B111" s="22">
        <f t="shared" si="1"/>
        <v>109</v>
      </c>
      <c r="C111" s="16">
        <v>44431</v>
      </c>
      <c r="D111" s="17" t="s">
        <v>623</v>
      </c>
      <c r="E111" s="24" t="s">
        <v>14</v>
      </c>
      <c r="F111" s="18" t="s">
        <v>238</v>
      </c>
      <c r="G111" s="20" t="s">
        <v>624</v>
      </c>
      <c r="H111" s="20"/>
      <c r="I111" s="24" t="s">
        <v>21</v>
      </c>
      <c r="J111" s="21">
        <v>1400</v>
      </c>
      <c r="K111" s="18"/>
      <c r="L111" s="29"/>
      <c r="M111" s="21"/>
    </row>
    <row r="112" spans="2:13" ht="78.75">
      <c r="B112" s="22">
        <f t="shared" si="1"/>
        <v>110</v>
      </c>
      <c r="C112" s="16">
        <v>44431</v>
      </c>
      <c r="D112" s="17" t="s">
        <v>574</v>
      </c>
      <c r="E112" s="24" t="s">
        <v>14</v>
      </c>
      <c r="F112" s="18" t="s">
        <v>575</v>
      </c>
      <c r="G112" s="20" t="s">
        <v>625</v>
      </c>
      <c r="H112" s="20"/>
      <c r="I112" s="24" t="s">
        <v>17</v>
      </c>
      <c r="J112" s="21"/>
      <c r="K112" s="18"/>
      <c r="L112" s="29"/>
      <c r="M112" s="21">
        <v>4500</v>
      </c>
    </row>
    <row r="113" spans="2:13" ht="78.75">
      <c r="B113" s="22">
        <f t="shared" si="1"/>
        <v>111</v>
      </c>
      <c r="C113" s="16">
        <v>44432</v>
      </c>
      <c r="D113" s="17" t="s">
        <v>626</v>
      </c>
      <c r="E113" s="24" t="s">
        <v>14</v>
      </c>
      <c r="F113" s="18" t="s">
        <v>230</v>
      </c>
      <c r="G113" s="20" t="s">
        <v>627</v>
      </c>
      <c r="H113" s="20"/>
      <c r="I113" s="24" t="s">
        <v>21</v>
      </c>
      <c r="J113" s="21">
        <v>6000</v>
      </c>
      <c r="K113" s="18"/>
      <c r="L113" s="29"/>
      <c r="M113" s="21"/>
    </row>
    <row r="114" spans="2:13" ht="110.25">
      <c r="B114" s="22">
        <f t="shared" si="1"/>
        <v>112</v>
      </c>
      <c r="C114" s="16">
        <v>44433</v>
      </c>
      <c r="D114" s="23" t="s">
        <v>628</v>
      </c>
      <c r="E114" s="24" t="s">
        <v>14</v>
      </c>
      <c r="F114" s="18" t="s">
        <v>629</v>
      </c>
      <c r="G114" s="20" t="s">
        <v>630</v>
      </c>
      <c r="H114" s="42"/>
      <c r="I114" s="24" t="s">
        <v>21</v>
      </c>
      <c r="J114" s="60">
        <v>2000</v>
      </c>
      <c r="K114" s="18"/>
      <c r="L114" s="29"/>
      <c r="M114" s="21"/>
    </row>
    <row r="115" spans="2:13" ht="94.5">
      <c r="B115" s="22">
        <f t="shared" si="1"/>
        <v>113</v>
      </c>
      <c r="C115" s="16">
        <v>44433</v>
      </c>
      <c r="D115" s="23" t="s">
        <v>631</v>
      </c>
      <c r="E115" s="18" t="s">
        <v>14</v>
      </c>
      <c r="F115" s="18" t="s">
        <v>632</v>
      </c>
      <c r="G115" s="20" t="s">
        <v>633</v>
      </c>
      <c r="H115" s="20"/>
      <c r="I115" s="24" t="s">
        <v>21</v>
      </c>
      <c r="J115" s="72">
        <v>3000</v>
      </c>
      <c r="K115" s="18"/>
      <c r="L115" s="29"/>
      <c r="M115" s="21"/>
    </row>
    <row r="116" spans="2:13" ht="78.75">
      <c r="B116" s="22">
        <f t="shared" si="1"/>
        <v>114</v>
      </c>
      <c r="C116" s="16">
        <v>44435</v>
      </c>
      <c r="D116" s="17" t="s">
        <v>560</v>
      </c>
      <c r="E116" s="24" t="s">
        <v>14</v>
      </c>
      <c r="F116" s="18" t="s">
        <v>561</v>
      </c>
      <c r="G116" s="20" t="s">
        <v>634</v>
      </c>
      <c r="H116" s="20"/>
      <c r="I116" s="24" t="s">
        <v>17</v>
      </c>
      <c r="J116" s="21"/>
      <c r="K116" s="18"/>
      <c r="L116" s="29"/>
      <c r="M116" s="21">
        <v>1680</v>
      </c>
    </row>
    <row r="117" spans="2:13" ht="78.75">
      <c r="B117" s="22">
        <f t="shared" si="1"/>
        <v>115</v>
      </c>
      <c r="C117" s="16">
        <v>44441</v>
      </c>
      <c r="D117" s="17" t="s">
        <v>635</v>
      </c>
      <c r="E117" s="24" t="s">
        <v>14</v>
      </c>
      <c r="F117" s="48" t="s">
        <v>636</v>
      </c>
      <c r="G117" s="20" t="s">
        <v>637</v>
      </c>
      <c r="H117" s="42"/>
      <c r="I117" s="24" t="s">
        <v>17</v>
      </c>
      <c r="J117" s="21"/>
      <c r="K117" s="18"/>
      <c r="L117" s="29"/>
      <c r="M117" s="21">
        <v>20298.1</v>
      </c>
    </row>
    <row r="118" spans="2:13" ht="110.25">
      <c r="B118" s="22">
        <f t="shared" si="1"/>
        <v>116</v>
      </c>
      <c r="C118" s="16">
        <v>44441</v>
      </c>
      <c r="D118" s="17" t="s">
        <v>638</v>
      </c>
      <c r="E118" s="24" t="s">
        <v>14</v>
      </c>
      <c r="F118" s="48" t="s">
        <v>639</v>
      </c>
      <c r="G118" s="20" t="s">
        <v>640</v>
      </c>
      <c r="H118" s="42"/>
      <c r="I118" s="24" t="s">
        <v>21</v>
      </c>
      <c r="J118" s="21">
        <v>11480.17</v>
      </c>
      <c r="K118" s="18"/>
      <c r="L118" s="29"/>
      <c r="M118" s="21"/>
    </row>
    <row r="119" spans="2:13" ht="78.75">
      <c r="B119" s="22">
        <f t="shared" si="1"/>
        <v>117</v>
      </c>
      <c r="C119" s="16">
        <v>44446</v>
      </c>
      <c r="D119" s="17" t="s">
        <v>394</v>
      </c>
      <c r="E119" s="18" t="s">
        <v>14</v>
      </c>
      <c r="F119" s="48" t="s">
        <v>255</v>
      </c>
      <c r="G119" s="20" t="s">
        <v>641</v>
      </c>
      <c r="H119" s="20"/>
      <c r="I119" s="24" t="s">
        <v>17</v>
      </c>
      <c r="J119" s="21"/>
      <c r="K119" s="18"/>
      <c r="L119" s="29"/>
      <c r="M119" s="21">
        <v>480</v>
      </c>
    </row>
    <row r="120" spans="2:13" ht="94.5">
      <c r="B120" s="22">
        <f t="shared" si="1"/>
        <v>118</v>
      </c>
      <c r="C120" s="16">
        <v>44446</v>
      </c>
      <c r="D120" s="17" t="s">
        <v>396</v>
      </c>
      <c r="E120" s="24" t="s">
        <v>14</v>
      </c>
      <c r="F120" s="18" t="s">
        <v>255</v>
      </c>
      <c r="G120" s="20" t="s">
        <v>642</v>
      </c>
      <c r="H120" s="20"/>
      <c r="I120" s="24" t="s">
        <v>17</v>
      </c>
      <c r="J120" s="21"/>
      <c r="K120" s="18"/>
      <c r="L120" s="29"/>
      <c r="M120" s="21">
        <v>480</v>
      </c>
    </row>
    <row r="121" spans="2:13" ht="63">
      <c r="B121" s="22">
        <f t="shared" si="1"/>
        <v>119</v>
      </c>
      <c r="C121" s="16">
        <v>44447</v>
      </c>
      <c r="D121" s="45">
        <v>8507449900</v>
      </c>
      <c r="E121" s="24" t="s">
        <v>14</v>
      </c>
      <c r="F121" s="18" t="s">
        <v>232</v>
      </c>
      <c r="G121" s="20" t="s">
        <v>643</v>
      </c>
      <c r="H121" s="20"/>
      <c r="I121" s="24" t="s">
        <v>17</v>
      </c>
      <c r="J121" s="21"/>
      <c r="K121" s="18"/>
      <c r="L121" s="29"/>
      <c r="M121" s="21">
        <f>24860.23+5690</f>
        <v>30550.23</v>
      </c>
    </row>
    <row r="122" spans="2:13" ht="63">
      <c r="B122" s="22">
        <f t="shared" si="1"/>
        <v>120</v>
      </c>
      <c r="C122" s="16">
        <v>44448</v>
      </c>
      <c r="D122" s="23"/>
      <c r="E122" s="24" t="s">
        <v>14</v>
      </c>
      <c r="F122" s="58" t="s">
        <v>644</v>
      </c>
      <c r="G122" s="20" t="s">
        <v>645</v>
      </c>
      <c r="H122" s="20"/>
      <c r="I122" s="24"/>
      <c r="J122" s="21"/>
      <c r="K122" s="18"/>
      <c r="L122" s="29"/>
      <c r="M122" s="21"/>
    </row>
    <row r="123" spans="2:13" ht="110.25">
      <c r="B123" s="22">
        <f t="shared" si="1"/>
        <v>121</v>
      </c>
      <c r="C123" s="16">
        <v>44453</v>
      </c>
      <c r="D123" s="17" t="s">
        <v>46</v>
      </c>
      <c r="E123" s="16" t="s">
        <v>14</v>
      </c>
      <c r="F123" s="58" t="s">
        <v>646</v>
      </c>
      <c r="G123" s="47" t="s">
        <v>647</v>
      </c>
      <c r="H123" s="20"/>
      <c r="I123" s="24" t="s">
        <v>21</v>
      </c>
      <c r="J123" s="21"/>
      <c r="K123" s="18"/>
      <c r="L123" s="29"/>
      <c r="M123" s="21">
        <v>258569.68</v>
      </c>
    </row>
    <row r="124" spans="2:13" ht="47.25">
      <c r="B124" s="22">
        <f t="shared" si="1"/>
        <v>122</v>
      </c>
      <c r="C124" s="16">
        <v>44454</v>
      </c>
      <c r="D124" s="17" t="s">
        <v>648</v>
      </c>
      <c r="E124" s="24" t="s">
        <v>14</v>
      </c>
      <c r="F124" s="48" t="s">
        <v>482</v>
      </c>
      <c r="G124" s="20" t="s">
        <v>649</v>
      </c>
      <c r="H124" s="20"/>
      <c r="I124" s="24" t="s">
        <v>21</v>
      </c>
      <c r="J124" s="21">
        <v>400</v>
      </c>
      <c r="K124" s="18"/>
      <c r="L124" s="29"/>
      <c r="M124" s="21"/>
    </row>
    <row r="125" spans="2:13" ht="47.25">
      <c r="B125" s="22">
        <f t="shared" si="1"/>
        <v>123</v>
      </c>
      <c r="C125" s="16">
        <v>44454</v>
      </c>
      <c r="D125" s="17">
        <v>8048747424</v>
      </c>
      <c r="E125" s="16" t="s">
        <v>14</v>
      </c>
      <c r="F125" s="48" t="s">
        <v>201</v>
      </c>
      <c r="G125" s="20" t="s">
        <v>650</v>
      </c>
      <c r="H125" s="26"/>
      <c r="I125" s="24" t="s">
        <v>17</v>
      </c>
      <c r="J125" s="21"/>
      <c r="K125" s="18"/>
      <c r="L125" s="29"/>
      <c r="M125" s="21">
        <f>43927.08+5482.38+5399.16+5081.56+5081.56+1912.94+759.37+477.59+185.54</f>
        <v>68307.18</v>
      </c>
    </row>
    <row r="126" spans="2:13" ht="110.25">
      <c r="B126" s="22">
        <f t="shared" si="1"/>
        <v>124</v>
      </c>
      <c r="C126" s="16">
        <v>44455</v>
      </c>
      <c r="D126" s="53" t="s">
        <v>651</v>
      </c>
      <c r="E126" s="24" t="s">
        <v>14</v>
      </c>
      <c r="F126" s="48" t="s">
        <v>434</v>
      </c>
      <c r="G126" s="20" t="s">
        <v>652</v>
      </c>
      <c r="H126" s="43"/>
      <c r="I126" s="24" t="s">
        <v>21</v>
      </c>
      <c r="J126" s="21">
        <v>7935.76</v>
      </c>
      <c r="K126" s="18"/>
      <c r="L126" s="29"/>
      <c r="M126" s="21"/>
    </row>
    <row r="127" spans="2:13" ht="47.25">
      <c r="B127" s="22">
        <f t="shared" si="1"/>
        <v>125</v>
      </c>
      <c r="C127" s="16">
        <v>44455</v>
      </c>
      <c r="D127" s="17" t="s">
        <v>289</v>
      </c>
      <c r="E127" s="24" t="s">
        <v>14</v>
      </c>
      <c r="F127" s="48" t="s">
        <v>290</v>
      </c>
      <c r="G127" s="20" t="s">
        <v>653</v>
      </c>
      <c r="H127" s="43"/>
      <c r="I127" s="24" t="s">
        <v>21</v>
      </c>
      <c r="J127" s="21">
        <v>1675</v>
      </c>
      <c r="K127" s="18"/>
      <c r="L127" s="29"/>
      <c r="M127" s="21"/>
    </row>
    <row r="128" spans="2:13" ht="78.75">
      <c r="B128" s="22">
        <f t="shared" si="1"/>
        <v>126</v>
      </c>
      <c r="C128" s="16">
        <v>44455</v>
      </c>
      <c r="D128" s="23" t="s">
        <v>437</v>
      </c>
      <c r="E128" s="24" t="s">
        <v>14</v>
      </c>
      <c r="F128" s="48" t="s">
        <v>438</v>
      </c>
      <c r="G128" s="20" t="s">
        <v>654</v>
      </c>
      <c r="H128" s="43"/>
      <c r="I128" s="24" t="s">
        <v>21</v>
      </c>
      <c r="J128" s="21">
        <v>0</v>
      </c>
      <c r="K128" s="18"/>
      <c r="L128" s="29"/>
      <c r="M128" s="21"/>
    </row>
    <row r="129" spans="2:13" ht="126">
      <c r="B129" s="22">
        <f t="shared" si="1"/>
        <v>127</v>
      </c>
      <c r="C129" s="16">
        <v>44456</v>
      </c>
      <c r="D129" s="17" t="s">
        <v>492</v>
      </c>
      <c r="E129" s="24" t="s">
        <v>14</v>
      </c>
      <c r="F129" s="48" t="s">
        <v>434</v>
      </c>
      <c r="G129" s="20" t="s">
        <v>655</v>
      </c>
      <c r="H129" s="20"/>
      <c r="I129" s="24" t="s">
        <v>21</v>
      </c>
      <c r="J129" s="21">
        <v>1285.2</v>
      </c>
      <c r="K129" s="18"/>
      <c r="L129" s="29"/>
      <c r="M129" s="21"/>
    </row>
    <row r="130" spans="2:13" ht="47.25">
      <c r="B130" s="22">
        <f t="shared" si="1"/>
        <v>128</v>
      </c>
      <c r="C130" s="16">
        <v>44456</v>
      </c>
      <c r="D130" s="53" t="s">
        <v>215</v>
      </c>
      <c r="E130" s="24" t="s">
        <v>14</v>
      </c>
      <c r="F130" s="18" t="s">
        <v>216</v>
      </c>
      <c r="G130" s="20" t="s">
        <v>656</v>
      </c>
      <c r="H130" s="20"/>
      <c r="I130" s="24" t="s">
        <v>21</v>
      </c>
      <c r="J130" s="21">
        <v>7000</v>
      </c>
      <c r="K130" s="18"/>
      <c r="L130" s="29"/>
      <c r="M130" s="21"/>
    </row>
    <row r="131" spans="2:13" ht="94.5">
      <c r="B131" s="22">
        <f t="shared" si="1"/>
        <v>129</v>
      </c>
      <c r="C131" s="16">
        <v>44456</v>
      </c>
      <c r="D131" s="17">
        <v>8893758148</v>
      </c>
      <c r="E131" s="24" t="s">
        <v>14</v>
      </c>
      <c r="F131" s="18" t="s">
        <v>232</v>
      </c>
      <c r="G131" s="20" t="s">
        <v>657</v>
      </c>
      <c r="H131" s="20"/>
      <c r="I131" s="24" t="s">
        <v>21</v>
      </c>
      <c r="J131" s="21">
        <v>78226.81</v>
      </c>
      <c r="K131" s="18"/>
      <c r="L131" s="29"/>
      <c r="M131" s="21"/>
    </row>
    <row r="132" spans="2:13" ht="63">
      <c r="B132" s="22">
        <f t="shared" si="1"/>
        <v>130</v>
      </c>
      <c r="C132" s="16">
        <v>44459</v>
      </c>
      <c r="D132" s="17" t="s">
        <v>588</v>
      </c>
      <c r="E132" s="24" t="s">
        <v>14</v>
      </c>
      <c r="F132" s="18" t="s">
        <v>222</v>
      </c>
      <c r="G132" s="20" t="s">
        <v>658</v>
      </c>
      <c r="H132" s="20"/>
      <c r="I132" s="24" t="s">
        <v>17</v>
      </c>
      <c r="J132" s="21"/>
      <c r="K132" s="18"/>
      <c r="L132" s="29"/>
      <c r="M132" s="21">
        <v>750</v>
      </c>
    </row>
    <row r="133" spans="2:13" ht="63">
      <c r="B133" s="22">
        <f t="shared" si="1"/>
        <v>131</v>
      </c>
      <c r="C133" s="16">
        <v>44468</v>
      </c>
      <c r="D133" s="45" t="s">
        <v>354</v>
      </c>
      <c r="E133" s="24" t="s">
        <v>14</v>
      </c>
      <c r="F133" s="18" t="s">
        <v>355</v>
      </c>
      <c r="G133" s="20" t="s">
        <v>659</v>
      </c>
      <c r="H133" s="20"/>
      <c r="I133" s="24" t="s">
        <v>21</v>
      </c>
      <c r="J133" s="34">
        <v>37818</v>
      </c>
      <c r="K133" s="18"/>
      <c r="L133" s="29"/>
      <c r="M133" s="21"/>
    </row>
    <row r="134" spans="2:13" ht="110.25">
      <c r="B134" s="22">
        <f t="shared" si="1"/>
        <v>132</v>
      </c>
      <c r="C134" s="16">
        <v>44470</v>
      </c>
      <c r="D134" s="53" t="s">
        <v>660</v>
      </c>
      <c r="E134" s="18" t="s">
        <v>14</v>
      </c>
      <c r="F134" s="48" t="s">
        <v>632</v>
      </c>
      <c r="G134" s="20" t="s">
        <v>661</v>
      </c>
      <c r="H134" s="20"/>
      <c r="I134" s="24" t="s">
        <v>17</v>
      </c>
      <c r="J134" s="21"/>
      <c r="K134" s="18"/>
      <c r="L134" s="29"/>
      <c r="M134" s="21">
        <v>1098</v>
      </c>
    </row>
    <row r="135" spans="2:13" ht="78.75">
      <c r="B135" s="22">
        <f t="shared" si="1"/>
        <v>133</v>
      </c>
      <c r="C135" s="73">
        <v>44470</v>
      </c>
      <c r="D135" s="119" t="s">
        <v>559</v>
      </c>
      <c r="E135" s="24" t="s">
        <v>14</v>
      </c>
      <c r="F135" s="18" t="s">
        <v>213</v>
      </c>
      <c r="G135" s="20" t="s">
        <v>662</v>
      </c>
      <c r="H135" s="49"/>
      <c r="I135" s="74" t="s">
        <v>17</v>
      </c>
      <c r="J135" s="21"/>
      <c r="K135" s="18"/>
      <c r="L135" s="29"/>
      <c r="M135" s="21">
        <v>471.63</v>
      </c>
    </row>
    <row r="136" spans="2:13" ht="63">
      <c r="B136" s="22">
        <f t="shared" si="1"/>
        <v>134</v>
      </c>
      <c r="C136" s="73">
        <v>44477</v>
      </c>
      <c r="D136" s="53" t="s">
        <v>534</v>
      </c>
      <c r="E136" s="18" t="s">
        <v>14</v>
      </c>
      <c r="F136" s="18" t="s">
        <v>535</v>
      </c>
      <c r="G136" s="20" t="s">
        <v>663</v>
      </c>
      <c r="H136" s="20"/>
      <c r="I136" s="24" t="s">
        <v>17</v>
      </c>
      <c r="J136" s="21"/>
      <c r="K136" s="18"/>
      <c r="L136" s="29"/>
      <c r="M136" s="21">
        <v>5000</v>
      </c>
    </row>
    <row r="137" spans="2:13" ht="63">
      <c r="B137" s="22">
        <f t="shared" si="1"/>
        <v>135</v>
      </c>
      <c r="C137" s="16">
        <v>44477</v>
      </c>
      <c r="D137" s="53" t="s">
        <v>592</v>
      </c>
      <c r="E137" s="18" t="s">
        <v>14</v>
      </c>
      <c r="F137" s="18" t="s">
        <v>535</v>
      </c>
      <c r="G137" s="20" t="s">
        <v>664</v>
      </c>
      <c r="H137" s="25"/>
      <c r="I137" s="24" t="s">
        <v>17</v>
      </c>
      <c r="J137" s="21"/>
      <c r="K137" s="18"/>
      <c r="L137" s="29"/>
      <c r="M137" s="21">
        <v>10000</v>
      </c>
    </row>
    <row r="138" spans="2:13" ht="78.75">
      <c r="B138" s="22">
        <f t="shared" si="1"/>
        <v>136</v>
      </c>
      <c r="C138" s="16">
        <v>44477</v>
      </c>
      <c r="D138" s="17" t="s">
        <v>578</v>
      </c>
      <c r="E138" s="18" t="s">
        <v>14</v>
      </c>
      <c r="F138" s="48" t="s">
        <v>579</v>
      </c>
      <c r="G138" s="20" t="s">
        <v>665</v>
      </c>
      <c r="H138" s="20"/>
      <c r="I138" s="24" t="s">
        <v>17</v>
      </c>
      <c r="J138" s="21"/>
      <c r="K138" s="18"/>
      <c r="L138" s="29"/>
      <c r="M138" s="21">
        <v>1300</v>
      </c>
    </row>
    <row r="139" spans="2:13" ht="31.5">
      <c r="B139" s="22">
        <f t="shared" si="1"/>
        <v>137</v>
      </c>
      <c r="C139" s="16">
        <v>44477</v>
      </c>
      <c r="D139" s="68" t="s">
        <v>224</v>
      </c>
      <c r="E139" s="24" t="s">
        <v>14</v>
      </c>
      <c r="F139" s="18" t="s">
        <v>213</v>
      </c>
      <c r="G139" s="20" t="s">
        <v>194</v>
      </c>
      <c r="H139" s="42"/>
      <c r="I139" s="24" t="s">
        <v>21</v>
      </c>
      <c r="J139" s="21">
        <v>3000</v>
      </c>
      <c r="K139" s="18"/>
      <c r="L139" s="29"/>
      <c r="M139" s="21"/>
    </row>
    <row r="140" spans="2:13" ht="47.25">
      <c r="B140" s="22">
        <f t="shared" si="1"/>
        <v>138</v>
      </c>
      <c r="C140" s="16">
        <v>44488</v>
      </c>
      <c r="D140" s="53" t="s">
        <v>203</v>
      </c>
      <c r="E140" s="24" t="s">
        <v>14</v>
      </c>
      <c r="F140" s="43" t="s">
        <v>207</v>
      </c>
      <c r="G140" s="59" t="s">
        <v>666</v>
      </c>
      <c r="H140" s="20"/>
      <c r="I140" s="24" t="s">
        <v>21</v>
      </c>
      <c r="J140" s="21">
        <v>2500</v>
      </c>
      <c r="K140" s="18"/>
      <c r="L140" s="29"/>
      <c r="M140" s="21"/>
    </row>
    <row r="141" spans="2:13" ht="31.5">
      <c r="B141" s="22">
        <f t="shared" si="1"/>
        <v>139</v>
      </c>
      <c r="C141" s="16">
        <v>44489</v>
      </c>
      <c r="D141" s="17" t="s">
        <v>667</v>
      </c>
      <c r="E141" s="24" t="s">
        <v>14</v>
      </c>
      <c r="F141" s="18" t="s">
        <v>255</v>
      </c>
      <c r="G141" s="19" t="s">
        <v>668</v>
      </c>
      <c r="H141" s="20"/>
      <c r="I141" s="24" t="s">
        <v>21</v>
      </c>
      <c r="J141" s="21">
        <v>5250</v>
      </c>
      <c r="K141" s="18"/>
      <c r="L141" s="29"/>
      <c r="M141" s="21"/>
    </row>
    <row r="142" spans="2:13" ht="47.25">
      <c r="B142" s="22">
        <f t="shared" si="1"/>
        <v>140</v>
      </c>
      <c r="C142" s="16">
        <v>44491</v>
      </c>
      <c r="D142" s="53" t="s">
        <v>669</v>
      </c>
      <c r="E142" s="24" t="s">
        <v>14</v>
      </c>
      <c r="F142" s="18" t="s">
        <v>238</v>
      </c>
      <c r="G142" s="75" t="s">
        <v>670</v>
      </c>
      <c r="H142" s="20"/>
      <c r="I142" s="24" t="s">
        <v>21</v>
      </c>
      <c r="J142" s="21">
        <v>5500</v>
      </c>
      <c r="K142" s="18"/>
      <c r="L142" s="29"/>
      <c r="M142" s="21"/>
    </row>
    <row r="143" spans="2:13" ht="141.75">
      <c r="B143" s="22">
        <f t="shared" si="1"/>
        <v>141</v>
      </c>
      <c r="C143" s="16">
        <v>44496</v>
      </c>
      <c r="D143" s="53" t="s">
        <v>308</v>
      </c>
      <c r="E143" s="24" t="s">
        <v>14</v>
      </c>
      <c r="F143" s="18" t="s">
        <v>309</v>
      </c>
      <c r="G143" s="20" t="s">
        <v>671</v>
      </c>
      <c r="H143" s="20"/>
      <c r="I143" s="24" t="s">
        <v>21</v>
      </c>
      <c r="J143" s="21">
        <v>116050.67</v>
      </c>
      <c r="K143" s="18"/>
      <c r="L143" s="29"/>
      <c r="M143" s="21"/>
    </row>
    <row r="144" spans="2:13" ht="94.5">
      <c r="B144" s="22">
        <f t="shared" si="1"/>
        <v>142</v>
      </c>
      <c r="C144" s="16">
        <v>44503</v>
      </c>
      <c r="D144" s="53" t="s">
        <v>672</v>
      </c>
      <c r="E144" s="24" t="s">
        <v>14</v>
      </c>
      <c r="F144" s="76" t="s">
        <v>673</v>
      </c>
      <c r="G144" s="43" t="s">
        <v>674</v>
      </c>
      <c r="H144" s="20"/>
      <c r="I144" s="24" t="s">
        <v>21</v>
      </c>
      <c r="J144" s="21">
        <v>3877.59</v>
      </c>
      <c r="K144" s="18"/>
      <c r="L144" s="29"/>
      <c r="M144" s="21"/>
    </row>
    <row r="145" spans="2:13" ht="78.75">
      <c r="B145" s="22">
        <f t="shared" si="1"/>
        <v>143</v>
      </c>
      <c r="C145" s="16">
        <v>44504</v>
      </c>
      <c r="D145" s="53" t="s">
        <v>623</v>
      </c>
      <c r="E145" s="24" t="s">
        <v>14</v>
      </c>
      <c r="F145" s="18" t="s">
        <v>238</v>
      </c>
      <c r="G145" s="47" t="s">
        <v>675</v>
      </c>
      <c r="H145" s="26"/>
      <c r="I145" s="24" t="s">
        <v>17</v>
      </c>
      <c r="J145" s="21"/>
      <c r="K145" s="18"/>
      <c r="L145" s="29"/>
      <c r="M145" s="21">
        <v>1400</v>
      </c>
    </row>
    <row r="146" spans="2:13" ht="63">
      <c r="B146" s="22">
        <f t="shared" si="1"/>
        <v>144</v>
      </c>
      <c r="C146" s="16">
        <v>44504</v>
      </c>
      <c r="D146" s="23" t="s">
        <v>559</v>
      </c>
      <c r="E146" s="24" t="s">
        <v>14</v>
      </c>
      <c r="F146" s="18" t="s">
        <v>213</v>
      </c>
      <c r="G146" s="77" t="s">
        <v>676</v>
      </c>
      <c r="H146" s="20"/>
      <c r="I146" s="24" t="s">
        <v>17</v>
      </c>
      <c r="J146" s="21"/>
      <c r="K146" s="18"/>
      <c r="L146" s="29"/>
      <c r="M146" s="21">
        <v>1431</v>
      </c>
    </row>
    <row r="147" spans="2:13" ht="63">
      <c r="B147" s="22">
        <f t="shared" si="1"/>
        <v>145</v>
      </c>
      <c r="C147" s="16">
        <v>44504</v>
      </c>
      <c r="D147" s="53" t="s">
        <v>351</v>
      </c>
      <c r="E147" s="24" t="s">
        <v>14</v>
      </c>
      <c r="F147" s="38" t="s">
        <v>352</v>
      </c>
      <c r="G147" s="78" t="s">
        <v>96</v>
      </c>
      <c r="H147" s="20"/>
      <c r="I147" s="24" t="s">
        <v>21</v>
      </c>
      <c r="J147" s="21">
        <v>390</v>
      </c>
      <c r="K147" s="18"/>
      <c r="L147" s="29"/>
      <c r="M147" s="21"/>
    </row>
    <row r="148" spans="2:25" ht="94.5">
      <c r="B148" s="22">
        <f t="shared" si="1"/>
        <v>146</v>
      </c>
      <c r="C148" s="16">
        <v>44505</v>
      </c>
      <c r="D148" s="90" t="s">
        <v>305</v>
      </c>
      <c r="E148" s="24" t="s">
        <v>14</v>
      </c>
      <c r="F148" s="18" t="s">
        <v>306</v>
      </c>
      <c r="G148" s="78" t="s">
        <v>677</v>
      </c>
      <c r="H148" s="26"/>
      <c r="I148" s="24" t="s">
        <v>17</v>
      </c>
      <c r="J148" s="21"/>
      <c r="K148" s="18"/>
      <c r="L148" s="29"/>
      <c r="M148" s="21">
        <f>61617+21808.86</f>
        <v>83425.86</v>
      </c>
      <c r="Y148" s="8"/>
    </row>
    <row r="149" spans="2:13" ht="31.5">
      <c r="B149" s="22">
        <f t="shared" si="1"/>
        <v>147</v>
      </c>
      <c r="C149" s="16">
        <v>44508</v>
      </c>
      <c r="D149" s="17"/>
      <c r="E149" s="24" t="s">
        <v>14</v>
      </c>
      <c r="F149" s="18"/>
      <c r="G149" s="47" t="s">
        <v>678</v>
      </c>
      <c r="H149" s="20"/>
      <c r="I149" s="24"/>
      <c r="J149" s="21"/>
      <c r="K149" s="18"/>
      <c r="L149" s="29"/>
      <c r="M149" s="21"/>
    </row>
    <row r="150" spans="2:13" ht="94.5">
      <c r="B150" s="22">
        <f t="shared" si="1"/>
        <v>148</v>
      </c>
      <c r="C150" s="16">
        <v>44509</v>
      </c>
      <c r="D150" s="17" t="s">
        <v>404</v>
      </c>
      <c r="E150" s="16" t="s">
        <v>14</v>
      </c>
      <c r="F150" s="58" t="s">
        <v>679</v>
      </c>
      <c r="G150" s="47" t="s">
        <v>680</v>
      </c>
      <c r="H150" s="20"/>
      <c r="I150" s="24" t="s">
        <v>17</v>
      </c>
      <c r="J150" s="21"/>
      <c r="K150" s="18"/>
      <c r="L150" s="29"/>
      <c r="M150" s="21">
        <f>7315.65+6409.91+209.02</f>
        <v>13934.58</v>
      </c>
    </row>
    <row r="151" spans="2:13" ht="78.75">
      <c r="B151" s="22">
        <f t="shared" si="1"/>
        <v>149</v>
      </c>
      <c r="C151" s="16">
        <v>44510</v>
      </c>
      <c r="D151" s="45" t="s">
        <v>681</v>
      </c>
      <c r="E151" s="18" t="s">
        <v>14</v>
      </c>
      <c r="F151" s="48" t="s">
        <v>438</v>
      </c>
      <c r="G151" s="47" t="s">
        <v>682</v>
      </c>
      <c r="H151" s="75"/>
      <c r="I151" s="24" t="s">
        <v>17</v>
      </c>
      <c r="J151" s="21"/>
      <c r="K151" s="18"/>
      <c r="L151" s="29"/>
      <c r="M151" s="21">
        <f>80912+2500</f>
        <v>83412</v>
      </c>
    </row>
    <row r="152" spans="2:13" ht="94.5">
      <c r="B152" s="22">
        <f t="shared" si="1"/>
        <v>150</v>
      </c>
      <c r="C152" s="16">
        <v>44515</v>
      </c>
      <c r="D152" s="17" t="s">
        <v>667</v>
      </c>
      <c r="E152" s="18" t="s">
        <v>14</v>
      </c>
      <c r="F152" s="18" t="s">
        <v>255</v>
      </c>
      <c r="G152" s="69" t="s">
        <v>683</v>
      </c>
      <c r="H152" s="75"/>
      <c r="I152" s="24" t="s">
        <v>17</v>
      </c>
      <c r="J152" s="21"/>
      <c r="K152" s="18"/>
      <c r="L152" s="29"/>
      <c r="M152" s="21">
        <v>5250</v>
      </c>
    </row>
    <row r="153" spans="2:13" ht="47.25">
      <c r="B153" s="22">
        <f t="shared" si="1"/>
        <v>151</v>
      </c>
      <c r="C153" s="16">
        <v>44517</v>
      </c>
      <c r="D153" s="53" t="s">
        <v>605</v>
      </c>
      <c r="E153" s="24" t="s">
        <v>14</v>
      </c>
      <c r="F153" s="18" t="s">
        <v>548</v>
      </c>
      <c r="G153" s="69" t="s">
        <v>684</v>
      </c>
      <c r="H153" s="79"/>
      <c r="I153" s="24" t="s">
        <v>17</v>
      </c>
      <c r="J153" s="21"/>
      <c r="K153" s="18"/>
      <c r="L153" s="29"/>
      <c r="M153" s="21">
        <f>20794.6+3326.38+4200+1500</f>
        <v>29820.98</v>
      </c>
    </row>
    <row r="154" spans="2:13" ht="47.25">
      <c r="B154" s="22">
        <f t="shared" si="1"/>
        <v>152</v>
      </c>
      <c r="C154" s="16">
        <v>44518</v>
      </c>
      <c r="D154" s="28" t="s">
        <v>226</v>
      </c>
      <c r="E154" s="24" t="s">
        <v>14</v>
      </c>
      <c r="F154" s="18" t="s">
        <v>213</v>
      </c>
      <c r="G154" s="69" t="s">
        <v>214</v>
      </c>
      <c r="H154" s="49"/>
      <c r="I154" s="24" t="s">
        <v>21</v>
      </c>
      <c r="J154" s="21">
        <v>540</v>
      </c>
      <c r="K154" s="18"/>
      <c r="L154" s="29"/>
      <c r="M154" s="21"/>
    </row>
    <row r="155" spans="2:13" ht="126">
      <c r="B155" s="22">
        <f t="shared" si="1"/>
        <v>153</v>
      </c>
      <c r="C155" s="16">
        <v>44522</v>
      </c>
      <c r="D155" s="17" t="s">
        <v>685</v>
      </c>
      <c r="E155" s="24" t="s">
        <v>14</v>
      </c>
      <c r="F155" s="18"/>
      <c r="G155" s="71" t="s">
        <v>686</v>
      </c>
      <c r="H155" s="75"/>
      <c r="I155" s="24" t="s">
        <v>21</v>
      </c>
      <c r="J155" s="21">
        <v>17985.4</v>
      </c>
      <c r="K155" s="18"/>
      <c r="L155" s="29"/>
      <c r="M155" s="21"/>
    </row>
    <row r="156" spans="2:13" ht="47.25">
      <c r="B156" s="22">
        <f t="shared" si="1"/>
        <v>154</v>
      </c>
      <c r="C156" s="16">
        <v>44537</v>
      </c>
      <c r="D156" s="80" t="s">
        <v>687</v>
      </c>
      <c r="E156" s="18" t="s">
        <v>14</v>
      </c>
      <c r="F156" s="18" t="s">
        <v>482</v>
      </c>
      <c r="G156" s="20" t="s">
        <v>688</v>
      </c>
      <c r="H156" s="75"/>
      <c r="I156" s="24" t="s">
        <v>21</v>
      </c>
      <c r="J156" s="21">
        <v>850</v>
      </c>
      <c r="K156" s="18"/>
      <c r="L156" s="29"/>
      <c r="M156" s="21"/>
    </row>
    <row r="157" spans="2:13" ht="78.75">
      <c r="B157" s="22">
        <f t="shared" si="1"/>
        <v>155</v>
      </c>
      <c r="C157" s="16">
        <v>44540</v>
      </c>
      <c r="D157" s="23"/>
      <c r="E157" s="18" t="s">
        <v>14</v>
      </c>
      <c r="F157" s="18" t="s">
        <v>160</v>
      </c>
      <c r="G157" s="20" t="s">
        <v>689</v>
      </c>
      <c r="H157" s="75"/>
      <c r="I157" s="24" t="s">
        <v>21</v>
      </c>
      <c r="J157" s="21">
        <v>600</v>
      </c>
      <c r="K157" s="18"/>
      <c r="L157" s="29"/>
      <c r="M157" s="21"/>
    </row>
    <row r="158" spans="2:13" ht="47.25">
      <c r="B158" s="22">
        <f t="shared" si="1"/>
        <v>156</v>
      </c>
      <c r="C158" s="16">
        <v>44543</v>
      </c>
      <c r="D158" s="23" t="s">
        <v>206</v>
      </c>
      <c r="E158" s="18" t="s">
        <v>14</v>
      </c>
      <c r="F158" s="18" t="s">
        <v>207</v>
      </c>
      <c r="G158" s="20" t="s">
        <v>690</v>
      </c>
      <c r="H158" s="75"/>
      <c r="I158" s="24" t="s">
        <v>21</v>
      </c>
      <c r="J158" s="21">
        <v>7000</v>
      </c>
      <c r="K158" s="18"/>
      <c r="L158" s="29"/>
      <c r="M158" s="21"/>
    </row>
    <row r="159" spans="2:13" ht="78.75">
      <c r="B159" s="22">
        <f t="shared" si="1"/>
        <v>157</v>
      </c>
      <c r="C159" s="16">
        <v>44543</v>
      </c>
      <c r="D159" s="17" t="s">
        <v>691</v>
      </c>
      <c r="E159" s="18" t="s">
        <v>14</v>
      </c>
      <c r="F159" s="18" t="s">
        <v>238</v>
      </c>
      <c r="G159" s="20" t="s">
        <v>692</v>
      </c>
      <c r="H159" s="75"/>
      <c r="I159" s="24" t="s">
        <v>17</v>
      </c>
      <c r="J159" s="21"/>
      <c r="K159" s="18"/>
      <c r="L159" s="29"/>
      <c r="M159" s="21">
        <v>5500</v>
      </c>
    </row>
    <row r="160" spans="2:13" ht="157.5">
      <c r="B160" s="22">
        <f t="shared" si="1"/>
        <v>158</v>
      </c>
      <c r="C160" s="16">
        <v>44544</v>
      </c>
      <c r="D160" s="23" t="s">
        <v>685</v>
      </c>
      <c r="E160" s="18" t="s">
        <v>14</v>
      </c>
      <c r="F160" s="18" t="s">
        <v>693</v>
      </c>
      <c r="G160" s="20" t="s">
        <v>694</v>
      </c>
      <c r="H160" s="75"/>
      <c r="I160" s="24" t="s">
        <v>21</v>
      </c>
      <c r="J160" s="21">
        <v>14388.32</v>
      </c>
      <c r="K160" s="18"/>
      <c r="L160" s="29"/>
      <c r="M160" s="21"/>
    </row>
    <row r="161" spans="2:13" ht="31.5">
      <c r="B161" s="22">
        <f t="shared" si="1"/>
        <v>159</v>
      </c>
      <c r="C161" s="16">
        <v>44544</v>
      </c>
      <c r="D161" s="23" t="s">
        <v>209</v>
      </c>
      <c r="E161" s="24" t="s">
        <v>14</v>
      </c>
      <c r="F161" s="48" t="s">
        <v>210</v>
      </c>
      <c r="G161" s="20" t="s">
        <v>695</v>
      </c>
      <c r="H161" s="49"/>
      <c r="I161" s="24" t="s">
        <v>21</v>
      </c>
      <c r="J161" s="21">
        <v>175</v>
      </c>
      <c r="K161" s="18"/>
      <c r="L161" s="29"/>
      <c r="M161" s="70"/>
    </row>
    <row r="162" spans="2:13" ht="63">
      <c r="B162" s="22">
        <f t="shared" si="1"/>
        <v>160</v>
      </c>
      <c r="C162" s="16">
        <v>44546</v>
      </c>
      <c r="D162" s="53" t="s">
        <v>596</v>
      </c>
      <c r="E162" s="18" t="s">
        <v>14</v>
      </c>
      <c r="F162" s="18" t="s">
        <v>241</v>
      </c>
      <c r="G162" s="20" t="s">
        <v>696</v>
      </c>
      <c r="H162" s="20"/>
      <c r="I162" s="18" t="s">
        <v>17</v>
      </c>
      <c r="J162" s="21"/>
      <c r="K162" s="18"/>
      <c r="L162" s="29"/>
      <c r="M162" s="21">
        <v>3500</v>
      </c>
    </row>
    <row r="163" spans="2:13" ht="110.25">
      <c r="B163" s="22">
        <f t="shared" si="1"/>
        <v>161</v>
      </c>
      <c r="C163" s="16">
        <v>44546</v>
      </c>
      <c r="D163" s="53" t="s">
        <v>626</v>
      </c>
      <c r="E163" s="24" t="s">
        <v>14</v>
      </c>
      <c r="F163" s="18" t="s">
        <v>230</v>
      </c>
      <c r="G163" s="20" t="s">
        <v>697</v>
      </c>
      <c r="H163" s="20"/>
      <c r="I163" s="24" t="s">
        <v>17</v>
      </c>
      <c r="J163" s="21"/>
      <c r="K163" s="18"/>
      <c r="L163" s="29"/>
      <c r="M163" s="21">
        <v>5930</v>
      </c>
    </row>
    <row r="164" spans="2:13" ht="78.75">
      <c r="B164" s="22">
        <f t="shared" si="1"/>
        <v>162</v>
      </c>
      <c r="C164" s="16">
        <v>44546</v>
      </c>
      <c r="D164" s="53" t="s">
        <v>271</v>
      </c>
      <c r="E164" s="18" t="s">
        <v>14</v>
      </c>
      <c r="F164" s="18" t="s">
        <v>238</v>
      </c>
      <c r="G164" s="26" t="s">
        <v>698</v>
      </c>
      <c r="H164" s="20"/>
      <c r="I164" s="24" t="s">
        <v>21</v>
      </c>
      <c r="J164" s="21">
        <v>3064</v>
      </c>
      <c r="K164" s="18"/>
      <c r="L164" s="29"/>
      <c r="M164" s="21"/>
    </row>
    <row r="165" spans="2:13" ht="47.25">
      <c r="B165" s="22">
        <f t="shared" si="1"/>
        <v>163</v>
      </c>
      <c r="C165" s="16">
        <v>44551</v>
      </c>
      <c r="D165" s="53" t="s">
        <v>221</v>
      </c>
      <c r="E165" s="18" t="s">
        <v>14</v>
      </c>
      <c r="F165" s="18" t="s">
        <v>222</v>
      </c>
      <c r="G165" s="20" t="s">
        <v>699</v>
      </c>
      <c r="H165" s="20"/>
      <c r="I165" s="24" t="s">
        <v>21</v>
      </c>
      <c r="J165" s="21">
        <v>2775</v>
      </c>
      <c r="K165" s="18"/>
      <c r="L165" s="29"/>
      <c r="M165" s="21"/>
    </row>
    <row r="166" spans="2:13" ht="78.75">
      <c r="B166" s="22">
        <f t="shared" si="1"/>
        <v>164</v>
      </c>
      <c r="C166" s="16">
        <v>44553</v>
      </c>
      <c r="D166" s="53" t="s">
        <v>24</v>
      </c>
      <c r="E166" s="24" t="s">
        <v>14</v>
      </c>
      <c r="F166" s="18" t="s">
        <v>700</v>
      </c>
      <c r="G166" s="20" t="s">
        <v>701</v>
      </c>
      <c r="H166" s="20"/>
      <c r="I166" s="24" t="s">
        <v>21</v>
      </c>
      <c r="J166" s="21">
        <v>3340</v>
      </c>
      <c r="K166" s="18"/>
      <c r="L166" s="29"/>
      <c r="M166" s="21"/>
    </row>
    <row r="167" spans="2:13" ht="47.25">
      <c r="B167" s="81">
        <f t="shared" si="1"/>
        <v>165</v>
      </c>
      <c r="C167" s="82">
        <v>44553</v>
      </c>
      <c r="D167" s="83" t="s">
        <v>218</v>
      </c>
      <c r="E167" s="84" t="s">
        <v>14</v>
      </c>
      <c r="F167" s="85" t="s">
        <v>219</v>
      </c>
      <c r="G167" s="86" t="s">
        <v>702</v>
      </c>
      <c r="H167" s="87"/>
      <c r="I167" s="85" t="s">
        <v>21</v>
      </c>
      <c r="J167" s="88"/>
      <c r="K167" s="84"/>
      <c r="L167" s="89"/>
      <c r="M167" s="88"/>
    </row>
    <row r="168" spans="2:13" ht="157.5">
      <c r="B168" s="22">
        <f t="shared" si="1"/>
        <v>166</v>
      </c>
      <c r="C168" s="16">
        <v>44554</v>
      </c>
      <c r="D168" s="90" t="s">
        <v>703</v>
      </c>
      <c r="E168" s="24" t="s">
        <v>14</v>
      </c>
      <c r="F168" s="18" t="s">
        <v>434</v>
      </c>
      <c r="G168" s="18" t="s">
        <v>704</v>
      </c>
      <c r="H168" s="20"/>
      <c r="I168" s="24" t="s">
        <v>21</v>
      </c>
      <c r="J168" s="21">
        <v>5042.62</v>
      </c>
      <c r="K168" s="18"/>
      <c r="L168" s="29"/>
      <c r="M168" s="21"/>
    </row>
    <row r="169" spans="2:13" ht="110.25">
      <c r="B169" s="22">
        <f t="shared" si="1"/>
        <v>167</v>
      </c>
      <c r="C169" s="16">
        <v>44558</v>
      </c>
      <c r="D169" s="45" t="s">
        <v>681</v>
      </c>
      <c r="E169" s="24" t="s">
        <v>14</v>
      </c>
      <c r="F169" s="18" t="s">
        <v>438</v>
      </c>
      <c r="G169" s="18" t="s">
        <v>705</v>
      </c>
      <c r="H169" s="20"/>
      <c r="I169" s="24" t="s">
        <v>17</v>
      </c>
      <c r="J169" s="21"/>
      <c r="K169" s="18"/>
      <c r="L169" s="29"/>
      <c r="M169" s="21">
        <f>3678+2500+5000+450+2070.34</f>
        <v>13698.34</v>
      </c>
    </row>
    <row r="170" spans="2:13" ht="63">
      <c r="B170" s="22">
        <f t="shared" si="1"/>
        <v>168</v>
      </c>
      <c r="C170" s="16">
        <v>44559</v>
      </c>
      <c r="D170" s="45">
        <v>8048747424</v>
      </c>
      <c r="E170" s="24" t="s">
        <v>14</v>
      </c>
      <c r="F170" s="18" t="s">
        <v>201</v>
      </c>
      <c r="G170" s="20" t="s">
        <v>706</v>
      </c>
      <c r="H170" s="20"/>
      <c r="I170" s="24"/>
      <c r="J170" s="21"/>
      <c r="K170" s="18"/>
      <c r="L170" s="29"/>
      <c r="M170" s="21"/>
    </row>
    <row r="171" spans="2:13" ht="15.75">
      <c r="B171" s="22">
        <f t="shared" si="1"/>
        <v>169</v>
      </c>
      <c r="C171" s="16"/>
      <c r="D171" s="53"/>
      <c r="E171" s="24"/>
      <c r="F171" s="18"/>
      <c r="G171" s="20"/>
      <c r="H171" s="20"/>
      <c r="I171" s="24"/>
      <c r="J171" s="21"/>
      <c r="K171" s="18"/>
      <c r="L171" s="29"/>
      <c r="M171" s="21"/>
    </row>
    <row r="172" spans="2:13" ht="15.75">
      <c r="B172" s="22">
        <f t="shared" si="1"/>
        <v>170</v>
      </c>
      <c r="C172" s="16"/>
      <c r="D172" s="53"/>
      <c r="E172" s="24"/>
      <c r="F172" s="18"/>
      <c r="G172" s="20"/>
      <c r="H172" s="20"/>
      <c r="I172" s="24"/>
      <c r="J172" s="21"/>
      <c r="K172" s="18"/>
      <c r="L172" s="29"/>
      <c r="M172" s="21"/>
    </row>
    <row r="173" spans="2:13" ht="15.75">
      <c r="B173" s="22">
        <f t="shared" si="1"/>
        <v>171</v>
      </c>
      <c r="C173" s="16"/>
      <c r="D173" s="23"/>
      <c r="E173" s="18"/>
      <c r="F173" s="18"/>
      <c r="G173" s="20"/>
      <c r="H173" s="20"/>
      <c r="I173" s="24"/>
      <c r="J173" s="21"/>
      <c r="K173" s="18"/>
      <c r="L173" s="29"/>
      <c r="M173" s="21"/>
    </row>
    <row r="174" spans="2:13" ht="15.75">
      <c r="B174" s="22">
        <f t="shared" si="1"/>
        <v>172</v>
      </c>
      <c r="C174" s="16"/>
      <c r="D174" s="23"/>
      <c r="E174" s="18"/>
      <c r="F174" s="18"/>
      <c r="G174" s="20"/>
      <c r="H174" s="20"/>
      <c r="I174" s="24"/>
      <c r="J174" s="21"/>
      <c r="K174" s="18"/>
      <c r="L174" s="29"/>
      <c r="M174" s="21"/>
    </row>
    <row r="175" spans="2:13" ht="15.75">
      <c r="B175" s="22">
        <f t="shared" si="1"/>
        <v>173</v>
      </c>
      <c r="C175" s="16"/>
      <c r="D175" s="53"/>
      <c r="E175" s="24"/>
      <c r="F175" s="18"/>
      <c r="G175" s="20"/>
      <c r="H175" s="20"/>
      <c r="I175" s="24"/>
      <c r="J175" s="21"/>
      <c r="K175" s="18"/>
      <c r="L175" s="29"/>
      <c r="M175" s="21"/>
    </row>
    <row r="176" spans="2:13" ht="15.75">
      <c r="B176" s="22">
        <f t="shared" si="1"/>
        <v>174</v>
      </c>
      <c r="C176" s="16"/>
      <c r="D176" s="53"/>
      <c r="E176" s="24"/>
      <c r="F176" s="18"/>
      <c r="G176" s="20"/>
      <c r="H176" s="20"/>
      <c r="I176" s="24"/>
      <c r="J176" s="21"/>
      <c r="K176" s="18"/>
      <c r="L176" s="29"/>
      <c r="M176" s="21"/>
    </row>
    <row r="177" spans="2:13" ht="15.75">
      <c r="B177" s="22">
        <f t="shared" si="1"/>
        <v>175</v>
      </c>
      <c r="C177" s="16"/>
      <c r="D177" s="90"/>
      <c r="E177" s="24"/>
      <c r="F177" s="18"/>
      <c r="G177" s="20"/>
      <c r="H177" s="20"/>
      <c r="I177" s="24"/>
      <c r="J177" s="21"/>
      <c r="K177" s="18"/>
      <c r="L177" s="29"/>
      <c r="M177" s="21"/>
    </row>
    <row r="178" spans="2:13" ht="15.75">
      <c r="B178" s="22">
        <f t="shared" si="1"/>
        <v>176</v>
      </c>
      <c r="C178" s="16"/>
      <c r="D178" s="53"/>
      <c r="E178" s="24"/>
      <c r="F178" s="18"/>
      <c r="G178" s="20"/>
      <c r="H178" s="20"/>
      <c r="I178" s="24"/>
      <c r="J178" s="21"/>
      <c r="K178" s="18"/>
      <c r="L178" s="29"/>
      <c r="M178" s="21"/>
    </row>
    <row r="179" spans="2:13" ht="15.75">
      <c r="B179" s="22">
        <f t="shared" si="1"/>
        <v>177</v>
      </c>
      <c r="C179" s="16"/>
      <c r="D179" s="17"/>
      <c r="E179" s="24"/>
      <c r="F179" s="18"/>
      <c r="G179" s="20"/>
      <c r="H179" s="20"/>
      <c r="I179" s="24"/>
      <c r="J179" s="21"/>
      <c r="K179" s="18"/>
      <c r="L179" s="29"/>
      <c r="M179" s="21"/>
    </row>
    <row r="180" spans="2:13" ht="15.75">
      <c r="B180" s="22">
        <f t="shared" si="1"/>
        <v>178</v>
      </c>
      <c r="C180" s="16"/>
      <c r="D180" s="53"/>
      <c r="E180" s="24"/>
      <c r="F180" s="18"/>
      <c r="G180" s="20"/>
      <c r="H180" s="20"/>
      <c r="I180" s="24"/>
      <c r="J180" s="21"/>
      <c r="K180" s="18"/>
      <c r="L180" s="29"/>
      <c r="M180" s="21"/>
    </row>
    <row r="181" spans="2:13" ht="58.5" customHeight="1">
      <c r="B181" s="22">
        <f t="shared" si="1"/>
        <v>179</v>
      </c>
      <c r="C181" s="16"/>
      <c r="D181" s="53"/>
      <c r="E181" s="24"/>
      <c r="F181" s="18"/>
      <c r="G181" s="20"/>
      <c r="H181" s="20"/>
      <c r="I181" s="24"/>
      <c r="J181" s="21"/>
      <c r="K181" s="18"/>
      <c r="L181" s="29"/>
      <c r="M181" s="21"/>
    </row>
    <row r="182" spans="2:13" ht="15.75">
      <c r="B182" s="22">
        <f t="shared" si="1"/>
        <v>180</v>
      </c>
      <c r="C182" s="16"/>
      <c r="D182" s="91"/>
      <c r="E182" s="24"/>
      <c r="F182" s="18"/>
      <c r="G182" s="20"/>
      <c r="H182" s="20"/>
      <c r="I182" s="24"/>
      <c r="J182" s="21"/>
      <c r="K182" s="18"/>
      <c r="L182" s="29"/>
      <c r="M182" s="21"/>
    </row>
    <row r="183" spans="2:13" ht="15.75">
      <c r="B183" s="22">
        <f t="shared" si="1"/>
        <v>181</v>
      </c>
      <c r="C183" s="16"/>
      <c r="D183" s="17"/>
      <c r="E183" s="24"/>
      <c r="F183" s="18"/>
      <c r="G183" s="20"/>
      <c r="H183" s="20"/>
      <c r="I183" s="24"/>
      <c r="J183" s="21"/>
      <c r="K183" s="18"/>
      <c r="L183" s="29"/>
      <c r="M183" s="21"/>
    </row>
    <row r="184" spans="2:13" ht="15.75">
      <c r="B184" s="22">
        <f t="shared" si="1"/>
        <v>182</v>
      </c>
      <c r="C184" s="16"/>
      <c r="D184" s="53"/>
      <c r="E184" s="24"/>
      <c r="F184" s="18"/>
      <c r="G184" s="20"/>
      <c r="H184" s="20"/>
      <c r="I184" s="24"/>
      <c r="J184" s="21"/>
      <c r="K184" s="18"/>
      <c r="L184" s="29"/>
      <c r="M184" s="21"/>
    </row>
    <row r="185" spans="2:13" ht="15.75">
      <c r="B185" s="22">
        <f t="shared" si="1"/>
        <v>183</v>
      </c>
      <c r="C185" s="16"/>
      <c r="D185" s="53"/>
      <c r="E185" s="24"/>
      <c r="F185" s="18"/>
      <c r="G185" s="20"/>
      <c r="H185" s="20"/>
      <c r="I185" s="24"/>
      <c r="J185" s="21"/>
      <c r="K185" s="18"/>
      <c r="L185" s="29"/>
      <c r="M185" s="21"/>
    </row>
    <row r="186" spans="2:13" ht="15.75">
      <c r="B186" s="22">
        <f t="shared" si="1"/>
        <v>184</v>
      </c>
      <c r="C186" s="16"/>
      <c r="D186" s="53"/>
      <c r="E186" s="24"/>
      <c r="F186" s="18"/>
      <c r="G186" s="20"/>
      <c r="H186" s="20"/>
      <c r="I186" s="24"/>
      <c r="J186" s="21"/>
      <c r="K186" s="18"/>
      <c r="L186" s="29"/>
      <c r="M186" s="21"/>
    </row>
    <row r="187" spans="2:13" ht="15.75">
      <c r="B187" s="22">
        <f t="shared" si="1"/>
        <v>185</v>
      </c>
      <c r="C187" s="16"/>
      <c r="D187" s="23"/>
      <c r="E187" s="24"/>
      <c r="F187" s="18"/>
      <c r="G187" s="20"/>
      <c r="H187" s="20"/>
      <c r="I187" s="24"/>
      <c r="J187" s="39"/>
      <c r="K187" s="18"/>
      <c r="L187" s="29"/>
      <c r="M187" s="21"/>
    </row>
    <row r="188" spans="2:13" ht="15.75">
      <c r="B188" s="22">
        <f t="shared" si="1"/>
        <v>186</v>
      </c>
      <c r="C188" s="16"/>
      <c r="D188" s="53"/>
      <c r="E188" s="24"/>
      <c r="F188" s="18"/>
      <c r="G188" s="20"/>
      <c r="H188" s="20"/>
      <c r="I188" s="24"/>
      <c r="J188" s="21"/>
      <c r="K188" s="18"/>
      <c r="L188" s="29"/>
      <c r="M188" s="21"/>
    </row>
    <row r="189" spans="2:13" ht="15.75">
      <c r="B189" s="22">
        <f t="shared" si="1"/>
        <v>187</v>
      </c>
      <c r="C189" s="16"/>
      <c r="D189" s="53"/>
      <c r="E189" s="24"/>
      <c r="F189" s="18"/>
      <c r="G189" s="20"/>
      <c r="H189" s="20"/>
      <c r="I189" s="24"/>
      <c r="J189" s="39"/>
      <c r="K189" s="18"/>
      <c r="L189" s="29"/>
      <c r="M189" s="21"/>
    </row>
    <row r="190" spans="2:13" ht="15.75">
      <c r="B190" s="22">
        <f t="shared" si="1"/>
        <v>188</v>
      </c>
      <c r="C190" s="16"/>
      <c r="D190" s="53"/>
      <c r="E190" s="24"/>
      <c r="F190" s="18"/>
      <c r="G190" s="20"/>
      <c r="H190" s="48"/>
      <c r="I190" s="24"/>
      <c r="J190" s="21"/>
      <c r="K190" s="18"/>
      <c r="L190" s="29"/>
      <c r="M190" s="21"/>
    </row>
    <row r="191" spans="2:13" ht="15.75">
      <c r="B191" s="22">
        <f t="shared" si="1"/>
        <v>189</v>
      </c>
      <c r="C191" s="16"/>
      <c r="D191" s="53"/>
      <c r="E191" s="24"/>
      <c r="F191" s="18"/>
      <c r="G191" s="47"/>
      <c r="H191" s="20"/>
      <c r="I191" s="24"/>
      <c r="J191" s="39"/>
      <c r="K191" s="18"/>
      <c r="L191" s="29"/>
      <c r="M191" s="21"/>
    </row>
    <row r="192" spans="2:13" ht="15.75">
      <c r="B192" s="22">
        <f t="shared" si="1"/>
        <v>190</v>
      </c>
      <c r="C192" s="16"/>
      <c r="D192" s="53"/>
      <c r="E192" s="24"/>
      <c r="F192" s="18"/>
      <c r="G192" s="26"/>
      <c r="H192" s="20"/>
      <c r="I192" s="24"/>
      <c r="J192" s="21"/>
      <c r="K192" s="18"/>
      <c r="L192" s="29"/>
      <c r="M192" s="21"/>
    </row>
    <row r="193" spans="2:13" ht="15.75">
      <c r="B193" s="22">
        <f t="shared" si="1"/>
        <v>191</v>
      </c>
      <c r="C193" s="16"/>
      <c r="D193" s="53"/>
      <c r="E193" s="24"/>
      <c r="F193" s="18"/>
      <c r="G193" s="20"/>
      <c r="H193" s="20"/>
      <c r="I193" s="24"/>
      <c r="J193" s="21"/>
      <c r="K193" s="18"/>
      <c r="L193" s="29"/>
      <c r="M193" s="21"/>
    </row>
    <row r="194" spans="2:13" ht="15.75">
      <c r="B194" s="22">
        <f t="shared" si="1"/>
        <v>192</v>
      </c>
      <c r="C194" s="16"/>
      <c r="D194" s="53"/>
      <c r="E194" s="24"/>
      <c r="F194" s="18"/>
      <c r="G194" s="20"/>
      <c r="H194" s="20"/>
      <c r="I194" s="24"/>
      <c r="J194" s="39"/>
      <c r="K194" s="18"/>
      <c r="L194" s="29"/>
      <c r="M194" s="21"/>
    </row>
    <row r="195" spans="2:13" ht="15.75">
      <c r="B195" s="22">
        <f t="shared" si="1"/>
        <v>193</v>
      </c>
      <c r="C195" s="16"/>
      <c r="D195" s="53"/>
      <c r="E195" s="24"/>
      <c r="F195" s="18"/>
      <c r="G195" s="20"/>
      <c r="H195" s="20"/>
      <c r="I195" s="24"/>
      <c r="J195" s="21"/>
      <c r="K195" s="18"/>
      <c r="L195" s="29"/>
      <c r="M195" s="21"/>
    </row>
    <row r="196" spans="2:13" ht="15.75">
      <c r="B196" s="22">
        <f t="shared" si="1"/>
        <v>194</v>
      </c>
      <c r="C196" s="16"/>
      <c r="D196" s="53"/>
      <c r="E196" s="24"/>
      <c r="F196" s="18"/>
      <c r="G196" s="20"/>
      <c r="H196" s="20"/>
      <c r="I196" s="24"/>
      <c r="J196" s="21"/>
      <c r="K196" s="18"/>
      <c r="L196" s="29"/>
      <c r="M196" s="21"/>
    </row>
    <row r="197" spans="2:13" ht="15.75">
      <c r="B197" s="22">
        <f t="shared" si="1"/>
        <v>195</v>
      </c>
      <c r="C197" s="16"/>
      <c r="D197" s="53"/>
      <c r="E197" s="24"/>
      <c r="F197" s="18"/>
      <c r="G197" s="20"/>
      <c r="H197" s="20"/>
      <c r="I197" s="24"/>
      <c r="J197" s="21"/>
      <c r="K197" s="18"/>
      <c r="L197" s="29"/>
      <c r="M197" s="21"/>
    </row>
    <row r="198" spans="2:13" ht="15.75">
      <c r="B198" s="22">
        <f t="shared" si="1"/>
        <v>196</v>
      </c>
      <c r="C198" s="16"/>
      <c r="D198" s="53"/>
      <c r="E198" s="24"/>
      <c r="F198" s="18"/>
      <c r="G198" s="20"/>
      <c r="H198" s="20"/>
      <c r="I198" s="24"/>
      <c r="J198" s="21"/>
      <c r="K198" s="18"/>
      <c r="L198" s="29"/>
      <c r="M198" s="21"/>
    </row>
    <row r="199" spans="2:13" ht="15.75">
      <c r="B199" s="22">
        <f t="shared" si="1"/>
        <v>197</v>
      </c>
      <c r="C199" s="16"/>
      <c r="D199" s="90"/>
      <c r="E199" s="24"/>
      <c r="F199" s="18"/>
      <c r="G199" s="20"/>
      <c r="H199" s="20"/>
      <c r="I199" s="24"/>
      <c r="J199" s="21"/>
      <c r="K199" s="18"/>
      <c r="L199" s="29"/>
      <c r="M199" s="21"/>
    </row>
    <row r="200" spans="2:13" ht="15.75">
      <c r="B200" s="22">
        <f t="shared" si="1"/>
        <v>198</v>
      </c>
      <c r="C200" s="16"/>
      <c r="D200" s="53"/>
      <c r="E200" s="24"/>
      <c r="F200" s="18"/>
      <c r="G200" s="20"/>
      <c r="H200" s="20"/>
      <c r="I200" s="24"/>
      <c r="J200" s="21"/>
      <c r="K200" s="18"/>
      <c r="L200" s="29"/>
      <c r="M200" s="21"/>
    </row>
    <row r="201" spans="2:13" ht="15.75">
      <c r="B201" s="22">
        <f t="shared" si="1"/>
        <v>199</v>
      </c>
      <c r="C201" s="16"/>
      <c r="D201" s="17"/>
      <c r="E201" s="24"/>
      <c r="F201" s="18"/>
      <c r="G201" s="20"/>
      <c r="H201" s="49"/>
      <c r="I201" s="20"/>
      <c r="J201" s="39"/>
      <c r="K201" s="18"/>
      <c r="L201" s="29"/>
      <c r="M201" s="21"/>
    </row>
    <row r="202" spans="2:13" ht="15.75">
      <c r="B202" s="22">
        <f t="shared" si="1"/>
        <v>200</v>
      </c>
      <c r="C202" s="16"/>
      <c r="D202" s="53"/>
      <c r="E202" s="24"/>
      <c r="F202" s="18"/>
      <c r="G202" s="69"/>
      <c r="H202" s="20"/>
      <c r="I202" s="24"/>
      <c r="J202" s="39"/>
      <c r="K202" s="18"/>
      <c r="L202" s="29"/>
      <c r="M202" s="21"/>
    </row>
    <row r="203" spans="2:13" ht="15.75">
      <c r="B203" s="22">
        <f t="shared" si="1"/>
        <v>201</v>
      </c>
      <c r="C203" s="16"/>
      <c r="D203" s="53"/>
      <c r="E203" s="18"/>
      <c r="F203" s="18"/>
      <c r="G203" s="69"/>
      <c r="H203" s="20"/>
      <c r="I203" s="24"/>
      <c r="J203" s="39"/>
      <c r="K203" s="18"/>
      <c r="L203" s="29"/>
      <c r="M203" s="21"/>
    </row>
    <row r="204" spans="2:13" ht="15.75">
      <c r="B204" s="22">
        <f t="shared" si="1"/>
        <v>202</v>
      </c>
      <c r="C204" s="16"/>
      <c r="D204" s="17"/>
      <c r="E204" s="24"/>
      <c r="F204" s="18"/>
      <c r="G204" s="20"/>
      <c r="H204" s="20"/>
      <c r="I204" s="24"/>
      <c r="J204" s="21"/>
      <c r="K204" s="18"/>
      <c r="L204" s="29"/>
      <c r="M204" s="21"/>
    </row>
    <row r="205" spans="2:13" ht="15.75">
      <c r="B205" s="22">
        <f t="shared" si="1"/>
        <v>203</v>
      </c>
      <c r="C205" s="16"/>
      <c r="D205" s="92"/>
      <c r="E205" s="24"/>
      <c r="F205" s="18"/>
      <c r="G205" s="93"/>
      <c r="H205" s="20"/>
      <c r="I205" s="24"/>
      <c r="J205" s="34"/>
      <c r="K205" s="18"/>
      <c r="L205" s="29"/>
      <c r="M205" s="21"/>
    </row>
    <row r="206" spans="2:13" ht="15.75">
      <c r="B206" s="22">
        <f t="shared" si="1"/>
        <v>204</v>
      </c>
      <c r="C206" s="16"/>
      <c r="D206" s="94"/>
      <c r="E206" s="24"/>
      <c r="F206" s="18"/>
      <c r="G206" s="47"/>
      <c r="H206" s="20"/>
      <c r="I206" s="24"/>
      <c r="J206" s="21"/>
      <c r="K206" s="18"/>
      <c r="L206" s="29"/>
      <c r="M206" s="21"/>
    </row>
    <row r="207" spans="2:13" ht="15.75">
      <c r="B207" s="22">
        <f t="shared" si="1"/>
        <v>205</v>
      </c>
      <c r="C207" s="16"/>
      <c r="D207" s="53"/>
      <c r="E207" s="24"/>
      <c r="F207" s="18"/>
      <c r="G207" s="26"/>
      <c r="H207" s="20"/>
      <c r="I207" s="24"/>
      <c r="J207" s="21"/>
      <c r="K207" s="18"/>
      <c r="L207" s="29"/>
      <c r="M207" s="21"/>
    </row>
    <row r="208" spans="2:13" ht="15.75">
      <c r="B208" s="22">
        <f t="shared" si="1"/>
        <v>206</v>
      </c>
      <c r="C208" s="16"/>
      <c r="D208" s="53"/>
      <c r="E208" s="24"/>
      <c r="F208" s="18"/>
      <c r="G208" s="20"/>
      <c r="H208" s="20"/>
      <c r="I208" s="24"/>
      <c r="J208" s="21"/>
      <c r="K208" s="18"/>
      <c r="L208" s="29"/>
      <c r="M208" s="21"/>
    </row>
    <row r="209" spans="2:13" ht="15.75">
      <c r="B209" s="22">
        <f t="shared" si="1"/>
        <v>207</v>
      </c>
      <c r="C209" s="16"/>
      <c r="D209" s="53"/>
      <c r="E209" s="18"/>
      <c r="F209" s="18"/>
      <c r="G209" s="20"/>
      <c r="H209" s="20"/>
      <c r="I209" s="24"/>
      <c r="J209" s="21"/>
      <c r="K209" s="18"/>
      <c r="L209" s="29"/>
      <c r="M209" s="21"/>
    </row>
    <row r="210" spans="2:13" ht="15.75">
      <c r="B210" s="22">
        <f t="shared" si="1"/>
        <v>208</v>
      </c>
      <c r="C210" s="16"/>
      <c r="D210" s="53"/>
      <c r="E210" s="24"/>
      <c r="F210" s="18"/>
      <c r="G210" s="59"/>
      <c r="H210" s="49"/>
      <c r="I210" s="24"/>
      <c r="J210" s="95"/>
      <c r="K210" s="18"/>
      <c r="L210" s="29"/>
      <c r="M210" s="21"/>
    </row>
    <row r="211" spans="2:13" ht="15.75">
      <c r="B211" s="22">
        <f t="shared" si="1"/>
        <v>209</v>
      </c>
      <c r="C211" s="16"/>
      <c r="D211" s="53"/>
      <c r="E211" s="24"/>
      <c r="F211" s="18"/>
      <c r="G211" s="20"/>
      <c r="H211" s="20"/>
      <c r="I211" s="24"/>
      <c r="J211" s="21"/>
      <c r="K211" s="18"/>
      <c r="L211" s="29"/>
      <c r="M211" s="21"/>
    </row>
    <row r="212" spans="2:13" ht="15.75">
      <c r="B212" s="22">
        <f t="shared" si="1"/>
        <v>210</v>
      </c>
      <c r="C212" s="16"/>
      <c r="D212" s="53"/>
      <c r="E212" s="24"/>
      <c r="F212" s="18"/>
      <c r="G212" s="20"/>
      <c r="H212" s="20"/>
      <c r="I212" s="24"/>
      <c r="J212" s="21"/>
      <c r="K212" s="18"/>
      <c r="L212" s="29"/>
      <c r="M212" s="21"/>
    </row>
    <row r="213" spans="2:13" ht="15.75">
      <c r="B213" s="22">
        <f t="shared" si="1"/>
        <v>211</v>
      </c>
      <c r="C213" s="16"/>
      <c r="D213" s="53"/>
      <c r="E213" s="24"/>
      <c r="F213" s="18"/>
      <c r="G213" s="20"/>
      <c r="H213" s="20"/>
      <c r="I213" s="24"/>
      <c r="J213" s="21"/>
      <c r="K213" s="18"/>
      <c r="L213" s="29"/>
      <c r="M213" s="21"/>
    </row>
    <row r="214" spans="2:13" ht="15.75">
      <c r="B214" s="22">
        <f t="shared" si="1"/>
        <v>212</v>
      </c>
      <c r="C214" s="16"/>
      <c r="D214" s="23"/>
      <c r="E214" s="24"/>
      <c r="F214" s="18"/>
      <c r="G214" s="20"/>
      <c r="H214" s="20"/>
      <c r="I214" s="24"/>
      <c r="J214" s="96"/>
      <c r="K214" s="18"/>
      <c r="L214" s="29"/>
      <c r="M214" s="21"/>
    </row>
    <row r="215" spans="2:13" ht="15.75">
      <c r="B215" s="22">
        <f t="shared" si="1"/>
        <v>213</v>
      </c>
      <c r="C215" s="16"/>
      <c r="D215" s="53"/>
      <c r="E215" s="24"/>
      <c r="F215" s="20"/>
      <c r="G215" s="20"/>
      <c r="H215" s="20"/>
      <c r="I215" s="24"/>
      <c r="J215" s="96"/>
      <c r="K215" s="18"/>
      <c r="L215" s="29"/>
      <c r="M215" s="21"/>
    </row>
    <row r="216" spans="2:13" ht="15.75">
      <c r="B216" s="22">
        <f t="shared" si="1"/>
        <v>214</v>
      </c>
      <c r="C216" s="16"/>
      <c r="D216" s="53"/>
      <c r="E216" s="24"/>
      <c r="F216" s="20"/>
      <c r="G216" s="20"/>
      <c r="H216" s="20"/>
      <c r="I216" s="24"/>
      <c r="J216" s="96"/>
      <c r="K216" s="18"/>
      <c r="L216" s="29"/>
      <c r="M216" s="21"/>
    </row>
    <row r="217" spans="2:13" ht="15.75">
      <c r="B217" s="22">
        <f t="shared" si="1"/>
        <v>215</v>
      </c>
      <c r="C217" s="16"/>
      <c r="D217" s="17"/>
      <c r="E217" s="24"/>
      <c r="F217" s="18"/>
      <c r="G217" s="20"/>
      <c r="H217" s="20"/>
      <c r="I217" s="24"/>
      <c r="J217" s="96"/>
      <c r="K217" s="18"/>
      <c r="L217" s="29"/>
      <c r="M217" s="21"/>
    </row>
    <row r="218" spans="2:13" ht="15.75">
      <c r="B218" s="22">
        <f t="shared" si="1"/>
        <v>216</v>
      </c>
      <c r="C218" s="16"/>
      <c r="D218" s="23"/>
      <c r="E218" s="24"/>
      <c r="F218" s="18"/>
      <c r="G218" s="20"/>
      <c r="H218" s="49"/>
      <c r="I218" s="24"/>
      <c r="J218" s="96"/>
      <c r="K218" s="18"/>
      <c r="L218" s="29"/>
      <c r="M218" s="70"/>
    </row>
    <row r="219" spans="2:13" ht="15.75">
      <c r="B219" s="22">
        <f t="shared" si="1"/>
        <v>217</v>
      </c>
      <c r="C219" s="16"/>
      <c r="D219" s="17"/>
      <c r="E219" s="24"/>
      <c r="F219" s="18"/>
      <c r="G219" s="48"/>
      <c r="H219" s="20"/>
      <c r="I219" s="24"/>
      <c r="J219" s="96"/>
      <c r="K219" s="18"/>
      <c r="L219" s="29"/>
      <c r="M219" s="21"/>
    </row>
    <row r="220" spans="2:13" ht="15.75">
      <c r="B220" s="22">
        <f t="shared" si="1"/>
        <v>218</v>
      </c>
      <c r="C220" s="16"/>
      <c r="D220" s="17"/>
      <c r="E220" s="24"/>
      <c r="F220" s="18"/>
      <c r="G220" s="20"/>
      <c r="H220" s="20"/>
      <c r="I220" s="24"/>
      <c r="J220" s="96"/>
      <c r="K220" s="18"/>
      <c r="L220" s="29"/>
      <c r="M220" s="21"/>
    </row>
    <row r="221" spans="2:13" ht="15.75">
      <c r="B221" s="22">
        <f t="shared" si="1"/>
        <v>219</v>
      </c>
      <c r="C221" s="16"/>
      <c r="D221" s="17"/>
      <c r="E221" s="24"/>
      <c r="F221" s="18"/>
      <c r="G221" s="26"/>
      <c r="H221" s="20"/>
      <c r="I221" s="24"/>
      <c r="J221" s="96"/>
      <c r="K221" s="18"/>
      <c r="L221" s="29"/>
      <c r="M221" s="21"/>
    </row>
    <row r="222" spans="2:13" ht="15.75">
      <c r="B222" s="22">
        <f t="shared" si="1"/>
        <v>220</v>
      </c>
      <c r="C222" s="16"/>
      <c r="D222" s="51"/>
      <c r="E222" s="24"/>
      <c r="F222" s="18"/>
      <c r="G222" s="26"/>
      <c r="H222" s="20"/>
      <c r="I222" s="24"/>
      <c r="J222" s="97"/>
      <c r="K222" s="18"/>
      <c r="L222" s="29"/>
      <c r="M222" s="21"/>
    </row>
    <row r="223" spans="2:13" ht="15.75">
      <c r="B223" s="22">
        <f t="shared" si="1"/>
        <v>221</v>
      </c>
      <c r="C223" s="16"/>
      <c r="D223" s="17"/>
      <c r="E223" s="24"/>
      <c r="F223" s="18"/>
      <c r="G223" s="20"/>
      <c r="H223" s="20"/>
      <c r="I223" s="24"/>
      <c r="J223" s="96"/>
      <c r="K223" s="18"/>
      <c r="L223" s="29"/>
      <c r="M223" s="21"/>
    </row>
    <row r="224" spans="2:13" ht="15.75">
      <c r="B224" s="22">
        <f t="shared" si="1"/>
        <v>222</v>
      </c>
      <c r="C224" s="16"/>
      <c r="D224" s="17"/>
      <c r="E224" s="24"/>
      <c r="F224" s="18"/>
      <c r="G224" s="20"/>
      <c r="H224" s="20"/>
      <c r="I224" s="24"/>
      <c r="J224" s="96"/>
      <c r="K224" s="18"/>
      <c r="L224" s="29"/>
      <c r="M224" s="21"/>
    </row>
    <row r="225" spans="2:13" ht="15.75">
      <c r="B225" s="22">
        <f t="shared" si="1"/>
        <v>223</v>
      </c>
      <c r="C225" s="16"/>
      <c r="D225" s="17"/>
      <c r="E225" s="24"/>
      <c r="F225" s="18"/>
      <c r="G225" s="20"/>
      <c r="H225" s="20"/>
      <c r="I225" s="24"/>
      <c r="J225" s="96"/>
      <c r="K225" s="18"/>
      <c r="L225" s="29"/>
      <c r="M225" s="21"/>
    </row>
    <row r="226" spans="2:13" ht="15.75">
      <c r="B226" s="22">
        <f t="shared" si="1"/>
        <v>224</v>
      </c>
      <c r="C226" s="16"/>
      <c r="D226" s="17"/>
      <c r="E226" s="24"/>
      <c r="F226" s="18"/>
      <c r="G226" s="20"/>
      <c r="H226" s="20"/>
      <c r="I226" s="24"/>
      <c r="J226" s="96"/>
      <c r="K226" s="18"/>
      <c r="L226" s="29"/>
      <c r="M226" s="21"/>
    </row>
    <row r="227" spans="2:13" ht="15.75">
      <c r="B227" s="22">
        <f t="shared" si="1"/>
        <v>225</v>
      </c>
      <c r="C227" s="16"/>
      <c r="D227" s="17"/>
      <c r="E227" s="24"/>
      <c r="F227" s="18"/>
      <c r="G227" s="20"/>
      <c r="H227" s="20"/>
      <c r="I227" s="24"/>
      <c r="J227" s="96"/>
      <c r="K227" s="18"/>
      <c r="L227" s="29"/>
      <c r="M227" s="21"/>
    </row>
    <row r="228" spans="2:13" ht="15.75">
      <c r="B228" s="22">
        <f t="shared" si="1"/>
        <v>226</v>
      </c>
      <c r="C228" s="16"/>
      <c r="D228" s="17"/>
      <c r="E228" s="24"/>
      <c r="F228" s="18"/>
      <c r="G228" s="20"/>
      <c r="H228" s="20"/>
      <c r="I228" s="24"/>
      <c r="J228" s="96"/>
      <c r="K228" s="18"/>
      <c r="L228" s="29"/>
      <c r="M228" s="21"/>
    </row>
    <row r="229" spans="2:13" ht="15.75">
      <c r="B229" s="22">
        <f t="shared" si="1"/>
        <v>227</v>
      </c>
      <c r="C229" s="16"/>
      <c r="D229" s="51"/>
      <c r="E229" s="24"/>
      <c r="F229" s="18"/>
      <c r="G229" s="26"/>
      <c r="H229" s="20"/>
      <c r="I229" s="24"/>
      <c r="J229" s="96"/>
      <c r="K229" s="18"/>
      <c r="L229" s="29"/>
      <c r="M229" s="21"/>
    </row>
    <row r="230" spans="2:13" ht="15.75">
      <c r="B230" s="22">
        <f t="shared" si="1"/>
        <v>228</v>
      </c>
      <c r="C230" s="16"/>
      <c r="D230" s="51"/>
      <c r="E230" s="24"/>
      <c r="F230" s="18"/>
      <c r="G230" s="26"/>
      <c r="H230" s="20"/>
      <c r="I230" s="24"/>
      <c r="J230" s="96"/>
      <c r="K230" s="18"/>
      <c r="L230" s="29"/>
      <c r="M230" s="21"/>
    </row>
    <row r="231" spans="2:13" ht="15.75">
      <c r="B231" s="22">
        <f t="shared" si="1"/>
        <v>229</v>
      </c>
      <c r="C231" s="16"/>
      <c r="D231" s="51"/>
      <c r="E231" s="24"/>
      <c r="F231" s="18"/>
      <c r="G231" s="78"/>
      <c r="H231" s="20"/>
      <c r="I231" s="24"/>
      <c r="J231" s="96"/>
      <c r="K231" s="18"/>
      <c r="L231" s="29"/>
      <c r="M231" s="21"/>
    </row>
    <row r="232" spans="2:13" ht="15.75">
      <c r="B232" s="22">
        <f t="shared" si="1"/>
        <v>230</v>
      </c>
      <c r="C232" s="16"/>
      <c r="D232" s="51"/>
      <c r="E232" s="24"/>
      <c r="F232" s="18"/>
      <c r="G232" s="26"/>
      <c r="H232" s="20"/>
      <c r="I232" s="24"/>
      <c r="J232" s="98">
        <f>SUM(J3:J231)</f>
        <v>1435617.6</v>
      </c>
      <c r="K232" s="18"/>
      <c r="L232" s="29"/>
      <c r="M232" s="98">
        <f>SUM(M3:M231)</f>
        <v>1401807.513</v>
      </c>
    </row>
    <row r="233" spans="2:13" ht="15.75">
      <c r="B233" s="22"/>
      <c r="C233" s="16"/>
      <c r="D233" s="51"/>
      <c r="E233" s="24"/>
      <c r="F233" s="18"/>
      <c r="G233" s="26"/>
      <c r="H233" s="20"/>
      <c r="I233" s="24"/>
      <c r="J233" s="96"/>
      <c r="K233" s="18"/>
      <c r="L233" s="29"/>
      <c r="M233" s="21"/>
    </row>
    <row r="234" spans="2:13" ht="15.75">
      <c r="B234" s="22"/>
      <c r="C234" s="16"/>
      <c r="D234" s="51"/>
      <c r="E234" s="24"/>
      <c r="F234" s="18"/>
      <c r="G234" s="26"/>
      <c r="H234" s="20"/>
      <c r="I234" s="24"/>
      <c r="J234" s="96"/>
      <c r="K234" s="18"/>
      <c r="L234" s="29"/>
      <c r="M234" s="21"/>
    </row>
    <row r="235" spans="2:13" ht="15.75">
      <c r="B235" s="22"/>
      <c r="C235" s="16"/>
      <c r="D235" s="51"/>
      <c r="E235" s="99"/>
      <c r="F235" s="18"/>
      <c r="G235" s="26"/>
      <c r="H235" s="100"/>
      <c r="I235" s="24"/>
      <c r="J235" s="96"/>
      <c r="K235" s="101"/>
      <c r="L235" s="29"/>
      <c r="M235" s="21"/>
    </row>
    <row r="236" spans="2:13" ht="15.75">
      <c r="B236" s="22"/>
      <c r="C236" s="16"/>
      <c r="D236" s="51"/>
      <c r="E236" s="99"/>
      <c r="F236" s="18"/>
      <c r="G236" s="26"/>
      <c r="H236" s="100"/>
      <c r="I236" s="24"/>
      <c r="J236" s="96"/>
      <c r="K236" s="101"/>
      <c r="L236" s="29"/>
      <c r="M236" s="21"/>
    </row>
    <row r="237" spans="2:13" ht="15.75">
      <c r="B237" s="22"/>
      <c r="C237" s="16"/>
      <c r="D237" s="51"/>
      <c r="E237" s="99"/>
      <c r="F237" s="18"/>
      <c r="G237" s="26"/>
      <c r="H237" s="100"/>
      <c r="I237" s="24"/>
      <c r="J237" s="96"/>
      <c r="K237" s="101"/>
      <c r="L237" s="29"/>
      <c r="M237" s="21"/>
    </row>
    <row r="238" spans="2:13" ht="15.75">
      <c r="B238" s="22"/>
      <c r="C238" s="16"/>
      <c r="D238" s="51"/>
      <c r="E238" s="99"/>
      <c r="F238" s="18"/>
      <c r="G238" s="26"/>
      <c r="H238" s="100"/>
      <c r="I238" s="24"/>
      <c r="J238" s="96"/>
      <c r="K238" s="101"/>
      <c r="L238" s="29"/>
      <c r="M238" s="21"/>
    </row>
    <row r="239" spans="2:13" ht="15.75">
      <c r="B239" s="22"/>
      <c r="C239" s="16"/>
      <c r="D239" s="51"/>
      <c r="E239" s="99"/>
      <c r="F239" s="18"/>
      <c r="G239" s="26"/>
      <c r="H239" s="100"/>
      <c r="I239" s="24"/>
      <c r="J239" s="96"/>
      <c r="K239" s="101"/>
      <c r="L239" s="29"/>
      <c r="M239" s="21"/>
    </row>
    <row r="240" spans="2:13" ht="15.75">
      <c r="B240" s="22"/>
      <c r="C240" s="16"/>
      <c r="D240" s="51"/>
      <c r="E240" s="99"/>
      <c r="F240" s="18"/>
      <c r="G240" s="26"/>
      <c r="H240" s="100"/>
      <c r="I240" s="24"/>
      <c r="J240" s="96"/>
      <c r="K240" s="101"/>
      <c r="L240" s="29"/>
      <c r="M240" s="21"/>
    </row>
    <row r="241" spans="2:13" ht="15.75">
      <c r="B241" s="22"/>
      <c r="C241" s="16"/>
      <c r="D241" s="51"/>
      <c r="E241" s="99"/>
      <c r="F241" s="18"/>
      <c r="G241" s="26"/>
      <c r="H241" s="100"/>
      <c r="I241" s="24"/>
      <c r="J241" s="96"/>
      <c r="K241" s="101"/>
      <c r="L241" s="29"/>
      <c r="M241" s="21"/>
    </row>
    <row r="242" spans="2:13" ht="15.75">
      <c r="B242" s="22"/>
      <c r="C242" s="16"/>
      <c r="D242" s="51"/>
      <c r="E242" s="99"/>
      <c r="F242" s="18"/>
      <c r="G242" s="26"/>
      <c r="H242" s="100"/>
      <c r="I242" s="24"/>
      <c r="J242" s="96"/>
      <c r="K242" s="101"/>
      <c r="L242" s="29"/>
      <c r="M242" s="21"/>
    </row>
    <row r="243" spans="2:13" ht="15.75">
      <c r="B243" s="22"/>
      <c r="C243" s="16"/>
      <c r="D243" s="51"/>
      <c r="E243" s="99"/>
      <c r="F243" s="18"/>
      <c r="G243" s="26"/>
      <c r="H243" s="100"/>
      <c r="I243" s="24"/>
      <c r="J243" s="96"/>
      <c r="K243" s="101"/>
      <c r="L243" s="29"/>
      <c r="M243" s="21"/>
    </row>
    <row r="244" spans="2:13" ht="15.75">
      <c r="B244" s="22"/>
      <c r="C244" s="16"/>
      <c r="D244" s="51"/>
      <c r="E244" s="99"/>
      <c r="F244" s="18"/>
      <c r="G244" s="26"/>
      <c r="H244" s="100"/>
      <c r="I244" s="24"/>
      <c r="J244" s="96"/>
      <c r="K244" s="101"/>
      <c r="L244" s="29"/>
      <c r="M244" s="21"/>
    </row>
    <row r="245" spans="2:13" ht="15.75">
      <c r="B245" s="22"/>
      <c r="C245" s="16"/>
      <c r="D245" s="51"/>
      <c r="E245" s="99"/>
      <c r="F245" s="18"/>
      <c r="G245" s="26"/>
      <c r="H245" s="100"/>
      <c r="I245" s="24"/>
      <c r="J245" s="96"/>
      <c r="K245" s="101"/>
      <c r="L245" s="29"/>
      <c r="M245" s="21"/>
    </row>
    <row r="246" spans="2:13" ht="15.75">
      <c r="B246" s="22"/>
      <c r="C246" s="16"/>
      <c r="D246" s="51"/>
      <c r="E246" s="99"/>
      <c r="F246" s="18"/>
      <c r="G246" s="26"/>
      <c r="H246" s="100"/>
      <c r="I246" s="24"/>
      <c r="J246" s="96"/>
      <c r="K246" s="101"/>
      <c r="L246" s="29"/>
      <c r="M246" s="21"/>
    </row>
    <row r="247" spans="2:13" ht="15.75">
      <c r="B247" s="22"/>
      <c r="C247" s="16"/>
      <c r="D247" s="51"/>
      <c r="E247" s="99"/>
      <c r="F247" s="18"/>
      <c r="G247" s="26"/>
      <c r="H247" s="100"/>
      <c r="I247" s="24"/>
      <c r="J247" s="96"/>
      <c r="K247" s="101"/>
      <c r="L247" s="29"/>
      <c r="M247" s="21"/>
    </row>
    <row r="248" spans="2:13" ht="15.75">
      <c r="B248" s="22"/>
      <c r="C248" s="16"/>
      <c r="D248" s="51"/>
      <c r="E248" s="99"/>
      <c r="F248" s="18"/>
      <c r="G248" s="26"/>
      <c r="H248" s="100"/>
      <c r="I248" s="24"/>
      <c r="J248" s="96"/>
      <c r="K248" s="101"/>
      <c r="L248" s="29"/>
      <c r="M248" s="21"/>
    </row>
    <row r="249" spans="2:13" ht="15.75">
      <c r="B249" s="22"/>
      <c r="C249" s="16"/>
      <c r="D249" s="51"/>
      <c r="E249" s="99"/>
      <c r="F249" s="18"/>
      <c r="G249" s="26"/>
      <c r="H249" s="100"/>
      <c r="I249" s="24"/>
      <c r="J249" s="96"/>
      <c r="K249" s="101"/>
      <c r="L249" s="29"/>
      <c r="M249" s="21"/>
    </row>
    <row r="250" spans="2:13" ht="15.75">
      <c r="B250" s="22"/>
      <c r="C250" s="16"/>
      <c r="D250" s="51"/>
      <c r="E250" s="99"/>
      <c r="F250" s="18"/>
      <c r="G250" s="26"/>
      <c r="H250" s="100"/>
      <c r="I250" s="24"/>
      <c r="J250" s="96"/>
      <c r="K250" s="101"/>
      <c r="L250" s="29"/>
      <c r="M250" s="21"/>
    </row>
  </sheetData>
  <sheetProtection selectLockedCells="1" selectUnlockedCells="1"/>
  <autoFilter ref="B2:M250"/>
  <mergeCells count="2">
    <mergeCell ref="B1:C1"/>
    <mergeCell ref="D1:M1"/>
  </mergeCells>
  <printOptions horizontalCentered="1"/>
  <pageMargins left="0.39375" right="0.39375" top="0.5909722222222222" bottom="0.7090277777777778" header="0.31527777777777777" footer="0.31527777777777777"/>
  <pageSetup fitToHeight="0" fitToWidth="1" horizontalDpi="300" verticalDpi="300" orientation="portrait" paperSize="9"/>
  <headerFooter alignWithMargins="0">
    <oddHeader>&amp;C&amp;14REGISTRO DETERMINE ANNO 2018</oddHeader>
    <oddFooter>&amp;LTIPO: I = Impegno; L = Liquidazione; V = Varie
SERVIZIO: LL.PP. - URB - MAN&amp;RPag &amp;P di &amp;N</oddFooter>
  </headerFooter>
  <rowBreaks count="1" manualBreakCount="1">
    <brk id="39"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Utente</cp:lastModifiedBy>
  <cp:lastPrinted>2021-12-23T11:58:46Z</cp:lastPrinted>
  <dcterms:created xsi:type="dcterms:W3CDTF">2007-07-05T13:38:15Z</dcterms:created>
  <dcterms:modified xsi:type="dcterms:W3CDTF">2024-01-02T15:06:12Z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