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termine 2024" sheetId="1" r:id="rId1"/>
    <sheet name="Determine 2023" sheetId="2" r:id="rId2"/>
    <sheet name="Determine 2022" sheetId="3" r:id="rId3"/>
    <sheet name="Determine 2021" sheetId="4" r:id="rId4"/>
  </sheets>
  <definedNames>
    <definedName name="_xlnm.Print_Titles" localSheetId="3">'Determine 2021'!$1:$2</definedName>
    <definedName name="_xlnm._FilterDatabase" localSheetId="3" hidden="1">'Determine 2021'!$B$2:$M$250</definedName>
    <definedName name="_xlnm._FilterDatabase" localSheetId="2" hidden="1">'Determine 2022'!$B$2:$M$250</definedName>
    <definedName name="_xlnm._FilterDatabase" localSheetId="1" hidden="1">'Determine 2023'!$B$2:$M$2</definedName>
    <definedName name="_Hlk10193751" localSheetId="0">'Determine 2024'!$G$16</definedName>
    <definedName name="_Hlk161056115" localSheetId="0">'Determine 2024'!$D$17</definedName>
    <definedName name="OLE_LINK1" localSheetId="3">'Determine 2021'!$G$135</definedName>
    <definedName name="OLE_LINK3" localSheetId="3">'Determine 2021'!$G$45</definedName>
    <definedName name="OLE_LINK5" localSheetId="3">'Determine 2021'!$G$126</definedName>
    <definedName name="OLE_LINK6" localSheetId="3">'Determine 2021'!$G$126</definedName>
    <definedName name="_Hlk5778994" localSheetId="3">'Determine 2021'!$G$205</definedName>
    <definedName name="_Hlk6486969" localSheetId="3">'Determine 2021'!$D$41</definedName>
    <definedName name="_Hlk8726289" localSheetId="3">'Determine 2021'!$G$191</definedName>
    <definedName name="_xlnm.Print_Titles" localSheetId="3">'Determine 2021'!$1:$2</definedName>
  </definedNames>
  <calcPr fullCalcOnLoad="1"/>
</workbook>
</file>

<file path=xl/comments1.xml><?xml version="1.0" encoding="utf-8"?>
<comments xmlns="http://schemas.openxmlformats.org/spreadsheetml/2006/main">
  <authors>
    <author> </author>
  </authors>
  <commentList>
    <comment ref="D136" authorId="0">
      <text>
        <r>
          <rPr>
            <sz val="10"/>
            <rFont val="Arial"/>
            <family val="0"/>
          </rPr>
          <t xml:space="preserve">Utente:
</t>
        </r>
        <r>
          <rPr>
            <sz val="9"/>
            <color indexed="8"/>
            <rFont val="Tahoma"/>
            <family val="2"/>
          </rPr>
          <t>Preso da altri nel Contratto di Concessione del Valle Crati</t>
        </r>
      </text>
    </comment>
    <comment ref="F38" authorId="0">
      <text>
        <r>
          <rPr>
            <sz val="10"/>
            <rFont val="Arial"/>
            <family val="0"/>
          </rPr>
          <t xml:space="preserve">Utente:
</t>
        </r>
        <r>
          <rPr>
            <sz val="9"/>
            <color indexed="8"/>
            <rFont val="Tahoma"/>
            <family val="2"/>
          </rPr>
          <t xml:space="preserve"> Liquidazione ditta e tecnici</t>
        </r>
      </text>
    </comment>
    <comment ref="F52" authorId="0">
      <text>
        <r>
          <rPr>
            <sz val="10"/>
            <rFont val="Arial"/>
            <family val="0"/>
          </rPr>
          <t xml:space="preserve">Utente:
</t>
        </r>
        <r>
          <rPr>
            <sz val="9"/>
            <color indexed="8"/>
            <rFont val="Tahoma"/>
            <family val="2"/>
          </rPr>
          <t>+ 3.500,00 Arch. Pontiero</t>
        </r>
      </text>
    </comment>
    <comment ref="F89" authorId="0">
      <text>
        <r>
          <rPr>
            <sz val="10"/>
            <rFont val="Arial"/>
            <family val="0"/>
          </rPr>
          <t xml:space="preserve">Utente:
</t>
        </r>
        <r>
          <rPr>
            <sz val="9"/>
            <color indexed="8"/>
            <rFont val="Tahoma"/>
            <family val="2"/>
          </rPr>
          <t>+ Tecnici</t>
        </r>
      </text>
    </comment>
    <comment ref="F129" authorId="0">
      <text>
        <r>
          <rPr>
            <sz val="10"/>
            <rFont val="Arial"/>
            <family val="0"/>
          </rPr>
          <t xml:space="preserve">Utente:
</t>
        </r>
        <r>
          <rPr>
            <sz val="9"/>
            <color indexed="8"/>
            <rFont val="Tahoma"/>
            <family val="2"/>
          </rPr>
          <t>Liquidazione ditta e tecnici</t>
        </r>
      </text>
    </comment>
    <comment ref="F140" authorId="0">
      <text>
        <r>
          <rPr>
            <sz val="10"/>
            <rFont val="Arial"/>
            <family val="0"/>
          </rPr>
          <t xml:space="preserve">Utente:
</t>
        </r>
        <r>
          <rPr>
            <sz val="9"/>
            <color indexed="8"/>
            <rFont val="Tahoma"/>
            <family val="2"/>
          </rPr>
          <t>Liquidazione ditta + tecnico</t>
        </r>
      </text>
    </comment>
    <comment ref="F144" authorId="0">
      <text>
        <r>
          <rPr>
            <sz val="10"/>
            <rFont val="Arial"/>
            <family val="0"/>
          </rPr>
          <t xml:space="preserve">Utente:
</t>
        </r>
        <r>
          <rPr>
            <sz val="9"/>
            <color indexed="8"/>
            <rFont val="Tahoma"/>
            <family val="2"/>
          </rPr>
          <t>Ditta + Tecnici ed incentivi</t>
        </r>
      </text>
    </comment>
    <comment ref="F167" authorId="0">
      <text>
        <r>
          <rPr>
            <sz val="10"/>
            <rFont val="Arial"/>
            <family val="0"/>
          </rPr>
          <t xml:space="preserve">Utente:
</t>
        </r>
        <r>
          <rPr>
            <sz val="9"/>
            <color indexed="8"/>
            <rFont val="Tahoma"/>
            <family val="2"/>
          </rPr>
          <t>+ tecnici</t>
        </r>
      </text>
    </comment>
    <comment ref="F170" authorId="0">
      <text>
        <r>
          <rPr>
            <sz val="10"/>
            <rFont val="Arial"/>
            <family val="0"/>
          </rPr>
          <t xml:space="preserve">Utente:
</t>
        </r>
        <r>
          <rPr>
            <sz val="9"/>
            <color indexed="8"/>
            <rFont val="Tahoma"/>
            <family val="2"/>
          </rPr>
          <t>+ ing. Gioella Reda</t>
        </r>
      </text>
    </comment>
    <comment ref="F188" authorId="0">
      <text>
        <r>
          <rPr>
            <sz val="10"/>
            <rFont val="Arial"/>
            <family val="0"/>
          </rPr>
          <t xml:space="preserve">Utente:
</t>
        </r>
        <r>
          <rPr>
            <sz val="9"/>
            <color indexed="8"/>
            <rFont val="Tahoma"/>
            <family val="2"/>
          </rPr>
          <t>+ tecnici</t>
        </r>
      </text>
    </comment>
  </commentList>
</comments>
</file>

<file path=xl/comments2.xml><?xml version="1.0" encoding="utf-8"?>
<comments xmlns="http://schemas.openxmlformats.org/spreadsheetml/2006/main">
  <authors>
    <author> </author>
  </authors>
  <commentList>
    <comment ref="D135" authorId="0">
      <text>
        <r>
          <rPr>
            <sz val="10"/>
            <rFont val="Arial"/>
            <family val="0"/>
          </rPr>
          <t xml:space="preserve">Utente:
</t>
        </r>
        <r>
          <rPr>
            <sz val="9"/>
            <color indexed="8"/>
            <rFont val="Tahoma"/>
            <family val="2"/>
          </rPr>
          <t>Preso da altri nel Contratto di Concessione del Valle Crati</t>
        </r>
      </text>
    </comment>
    <comment ref="F22" authorId="0">
      <text>
        <r>
          <rPr>
            <sz val="10"/>
            <rFont val="Arial"/>
            <family val="0"/>
          </rPr>
          <t xml:space="preserve">Utente:
</t>
        </r>
        <r>
          <rPr>
            <sz val="9"/>
            <color indexed="8"/>
            <rFont val="Tahoma"/>
            <family val="2"/>
          </rPr>
          <t>Liquidazione ditta e tecnici</t>
        </r>
      </text>
    </comment>
    <comment ref="F37" authorId="0">
      <text>
        <r>
          <rPr>
            <sz val="10"/>
            <rFont val="Arial"/>
            <family val="0"/>
          </rPr>
          <t xml:space="preserve">Utente:
</t>
        </r>
        <r>
          <rPr>
            <sz val="9"/>
            <color indexed="8"/>
            <rFont val="Tahoma"/>
            <family val="2"/>
          </rPr>
          <t xml:space="preserve"> Liquidazione ditta e tecnici</t>
        </r>
      </text>
    </comment>
    <comment ref="F51" authorId="0">
      <text>
        <r>
          <rPr>
            <sz val="10"/>
            <rFont val="Arial"/>
            <family val="0"/>
          </rPr>
          <t xml:space="preserve">Utente:
</t>
        </r>
        <r>
          <rPr>
            <sz val="9"/>
            <color indexed="8"/>
            <rFont val="Tahoma"/>
            <family val="2"/>
          </rPr>
          <t>+ 3.500,00 Arch. Pontiero</t>
        </r>
      </text>
    </comment>
    <comment ref="F88" authorId="0">
      <text>
        <r>
          <rPr>
            <sz val="10"/>
            <rFont val="Arial"/>
            <family val="0"/>
          </rPr>
          <t xml:space="preserve">Utente:
</t>
        </r>
        <r>
          <rPr>
            <sz val="9"/>
            <color indexed="8"/>
            <rFont val="Tahoma"/>
            <family val="2"/>
          </rPr>
          <t>+ Tecnici</t>
        </r>
      </text>
    </comment>
    <comment ref="F128" authorId="0">
      <text>
        <r>
          <rPr>
            <sz val="10"/>
            <rFont val="Arial"/>
            <family val="0"/>
          </rPr>
          <t xml:space="preserve">Utente:
</t>
        </r>
        <r>
          <rPr>
            <sz val="9"/>
            <color indexed="8"/>
            <rFont val="Tahoma"/>
            <family val="2"/>
          </rPr>
          <t>Liquidazione ditta e tecnici</t>
        </r>
      </text>
    </comment>
    <comment ref="F139" authorId="0">
      <text>
        <r>
          <rPr>
            <sz val="10"/>
            <rFont val="Arial"/>
            <family val="0"/>
          </rPr>
          <t xml:space="preserve">Utente:
</t>
        </r>
        <r>
          <rPr>
            <sz val="9"/>
            <color indexed="8"/>
            <rFont val="Tahoma"/>
            <family val="2"/>
          </rPr>
          <t>Liquidazione ditta + tecnico</t>
        </r>
      </text>
    </comment>
    <comment ref="F143" authorId="0">
      <text>
        <r>
          <rPr>
            <sz val="10"/>
            <rFont val="Arial"/>
            <family val="0"/>
          </rPr>
          <t xml:space="preserve">Utente:
</t>
        </r>
        <r>
          <rPr>
            <sz val="9"/>
            <color indexed="8"/>
            <rFont val="Tahoma"/>
            <family val="2"/>
          </rPr>
          <t>Ditta + Tecnici ed incentivi</t>
        </r>
      </text>
    </comment>
    <comment ref="F166" authorId="0">
      <text>
        <r>
          <rPr>
            <sz val="10"/>
            <rFont val="Arial"/>
            <family val="0"/>
          </rPr>
          <t xml:space="preserve">Utente:
</t>
        </r>
        <r>
          <rPr>
            <sz val="9"/>
            <color indexed="8"/>
            <rFont val="Tahoma"/>
            <family val="2"/>
          </rPr>
          <t>+ tecnici</t>
        </r>
      </text>
    </comment>
    <comment ref="F169" authorId="0">
      <text>
        <r>
          <rPr>
            <sz val="10"/>
            <rFont val="Arial"/>
            <family val="0"/>
          </rPr>
          <t xml:space="preserve">Utente:
</t>
        </r>
        <r>
          <rPr>
            <sz val="9"/>
            <color indexed="8"/>
            <rFont val="Tahoma"/>
            <family val="2"/>
          </rPr>
          <t>+ ing. Gioella Reda</t>
        </r>
      </text>
    </comment>
    <comment ref="F187" authorId="0">
      <text>
        <r>
          <rPr>
            <sz val="10"/>
            <rFont val="Arial"/>
            <family val="0"/>
          </rPr>
          <t xml:space="preserve">Utente:
</t>
        </r>
        <r>
          <rPr>
            <sz val="9"/>
            <color indexed="8"/>
            <rFont val="Tahoma"/>
            <family val="2"/>
          </rPr>
          <t>+ tecnici</t>
        </r>
      </text>
    </comment>
  </commentList>
</comments>
</file>

<file path=xl/comments3.xml><?xml version="1.0" encoding="utf-8"?>
<comments xmlns="http://schemas.openxmlformats.org/spreadsheetml/2006/main">
  <authors>
    <author> </author>
  </authors>
  <commentList>
    <comment ref="D134" authorId="0">
      <text>
        <r>
          <rPr>
            <sz val="10"/>
            <rFont val="Arial"/>
            <family val="0"/>
          </rPr>
          <t xml:space="preserve">Utente:
</t>
        </r>
        <r>
          <rPr>
            <sz val="9"/>
            <color indexed="8"/>
            <rFont val="Tahoma"/>
            <family val="2"/>
          </rPr>
          <t>Preso da altri nel Contratto di Concessione del Valle Crati</t>
        </r>
      </text>
    </comment>
    <comment ref="F22" authorId="0">
      <text>
        <r>
          <rPr>
            <sz val="10"/>
            <rFont val="Arial"/>
            <family val="0"/>
          </rPr>
          <t xml:space="preserve">Utente:
</t>
        </r>
        <r>
          <rPr>
            <sz val="9"/>
            <color indexed="8"/>
            <rFont val="Tahoma"/>
            <family val="2"/>
          </rPr>
          <t>Liquidazione ditta e tecnici</t>
        </r>
      </text>
    </comment>
    <comment ref="F50" authorId="0">
      <text>
        <r>
          <rPr>
            <sz val="10"/>
            <rFont val="Arial"/>
            <family val="0"/>
          </rPr>
          <t xml:space="preserve">Utente:
</t>
        </r>
        <r>
          <rPr>
            <sz val="9"/>
            <color indexed="8"/>
            <rFont val="Tahoma"/>
            <family val="2"/>
          </rPr>
          <t>+ 3.500,00 Arch. Pontiero</t>
        </r>
      </text>
    </comment>
    <comment ref="F87" authorId="0">
      <text>
        <r>
          <rPr>
            <sz val="10"/>
            <rFont val="Arial"/>
            <family val="0"/>
          </rPr>
          <t xml:space="preserve">Utente:
</t>
        </r>
        <r>
          <rPr>
            <sz val="9"/>
            <color indexed="8"/>
            <rFont val="Tahoma"/>
            <family val="2"/>
          </rPr>
          <t>+ Tecnici</t>
        </r>
      </text>
    </comment>
    <comment ref="F127" authorId="0">
      <text>
        <r>
          <rPr>
            <sz val="10"/>
            <rFont val="Arial"/>
            <family val="0"/>
          </rPr>
          <t xml:space="preserve">Utente:
</t>
        </r>
        <r>
          <rPr>
            <sz val="9"/>
            <color indexed="8"/>
            <rFont val="Tahoma"/>
            <family val="2"/>
          </rPr>
          <t>Liquidazione ditta e tecnici</t>
        </r>
      </text>
    </comment>
    <comment ref="F138" authorId="0">
      <text>
        <r>
          <rPr>
            <sz val="10"/>
            <rFont val="Arial"/>
            <family val="0"/>
          </rPr>
          <t xml:space="preserve">Utente:
</t>
        </r>
        <r>
          <rPr>
            <sz val="9"/>
            <color indexed="8"/>
            <rFont val="Tahoma"/>
            <family val="2"/>
          </rPr>
          <t>Liquidazione ditta + tecnico</t>
        </r>
      </text>
    </comment>
    <comment ref="F142" authorId="0">
      <text>
        <r>
          <rPr>
            <sz val="10"/>
            <rFont val="Arial"/>
            <family val="0"/>
          </rPr>
          <t xml:space="preserve">Utente:
</t>
        </r>
        <r>
          <rPr>
            <sz val="9"/>
            <color indexed="8"/>
            <rFont val="Tahoma"/>
            <family val="2"/>
          </rPr>
          <t>Ditta + Tecnici ed incentivi</t>
        </r>
      </text>
    </comment>
    <comment ref="F165" authorId="0">
      <text>
        <r>
          <rPr>
            <sz val="10"/>
            <rFont val="Arial"/>
            <family val="0"/>
          </rPr>
          <t xml:space="preserve">Utente:
</t>
        </r>
        <r>
          <rPr>
            <sz val="9"/>
            <color indexed="8"/>
            <rFont val="Tahoma"/>
            <family val="2"/>
          </rPr>
          <t>+ tecnici</t>
        </r>
      </text>
    </comment>
    <comment ref="F168" authorId="0">
      <text>
        <r>
          <rPr>
            <sz val="10"/>
            <rFont val="Arial"/>
            <family val="0"/>
          </rPr>
          <t xml:space="preserve">Utente:
</t>
        </r>
        <r>
          <rPr>
            <sz val="9"/>
            <color indexed="8"/>
            <rFont val="Tahoma"/>
            <family val="2"/>
          </rPr>
          <t>+ ing. Gioella Reda</t>
        </r>
      </text>
    </comment>
    <comment ref="F186" authorId="0">
      <text>
        <r>
          <rPr>
            <sz val="10"/>
            <rFont val="Arial"/>
            <family val="0"/>
          </rPr>
          <t xml:space="preserve">Utente:
</t>
        </r>
        <r>
          <rPr>
            <sz val="9"/>
            <color indexed="8"/>
            <rFont val="Tahoma"/>
            <family val="2"/>
          </rPr>
          <t>+ tecnici</t>
        </r>
      </text>
    </comment>
  </commentList>
</comments>
</file>

<file path=xl/comments4.xml><?xml version="1.0" encoding="utf-8"?>
<comments xmlns="http://schemas.openxmlformats.org/spreadsheetml/2006/main">
  <authors>
    <author> </author>
  </authors>
  <commentList>
    <comment ref="D3" authorId="0">
      <text>
        <r>
          <rPr>
            <sz val="10"/>
            <rFont val="Arial"/>
            <family val="0"/>
          </rPr>
          <t xml:space="preserve">8058146072  Ditta + Z3F2988586 Pprofessionista
</t>
        </r>
      </text>
    </comment>
    <comment ref="D117" authorId="0">
      <text>
        <r>
          <rPr>
            <sz val="10"/>
            <rFont val="Arial"/>
            <family val="0"/>
          </rPr>
          <t xml:space="preserve">Utente:
</t>
        </r>
        <r>
          <rPr>
            <sz val="9"/>
            <color indexed="8"/>
            <rFont val="Tahoma"/>
            <family val="2"/>
          </rPr>
          <t>Preso da altri nel Contratto di Concessione del Valle Crati</t>
        </r>
      </text>
    </comment>
    <comment ref="F3" authorId="0">
      <text>
        <r>
          <rPr>
            <sz val="10"/>
            <rFont val="Arial"/>
            <family val="0"/>
          </rPr>
          <t>Omnia Energia + ing. Zinno</t>
        </r>
      </text>
    </comment>
    <comment ref="F72" authorId="0">
      <text>
        <r>
          <rPr>
            <sz val="10"/>
            <rFont val="Arial"/>
            <family val="0"/>
          </rPr>
          <t xml:space="preserve">Utente:
</t>
        </r>
        <r>
          <rPr>
            <sz val="9"/>
            <color indexed="8"/>
            <rFont val="Tahoma"/>
            <family val="2"/>
          </rPr>
          <t>+ ing. Rosa + Incentivi</t>
        </r>
      </text>
    </comment>
    <comment ref="F110" authorId="0">
      <text>
        <r>
          <rPr>
            <sz val="10"/>
            <rFont val="Arial"/>
            <family val="0"/>
          </rPr>
          <t xml:space="preserve">Utente:
</t>
        </r>
        <r>
          <rPr>
            <sz val="9"/>
            <color indexed="8"/>
            <rFont val="Tahoma"/>
            <family val="2"/>
          </rPr>
          <t>Liquidazione ditta e tecnici</t>
        </r>
      </text>
    </comment>
    <comment ref="F121" authorId="0">
      <text>
        <r>
          <rPr>
            <sz val="10"/>
            <rFont val="Arial"/>
            <family val="0"/>
          </rPr>
          <t xml:space="preserve">Utente:
</t>
        </r>
        <r>
          <rPr>
            <sz val="9"/>
            <color indexed="8"/>
            <rFont val="Tahoma"/>
            <family val="2"/>
          </rPr>
          <t>Liquidazione ditta + tecnico</t>
        </r>
      </text>
    </comment>
    <comment ref="F125" authorId="0">
      <text>
        <r>
          <rPr>
            <sz val="10"/>
            <rFont val="Arial"/>
            <family val="0"/>
          </rPr>
          <t xml:space="preserve">Utente:
</t>
        </r>
        <r>
          <rPr>
            <sz val="9"/>
            <color indexed="8"/>
            <rFont val="Tahoma"/>
            <family val="2"/>
          </rPr>
          <t>Ditta + Tecnici ed incentivi</t>
        </r>
      </text>
    </comment>
    <comment ref="F148" authorId="0">
      <text>
        <r>
          <rPr>
            <sz val="10"/>
            <rFont val="Arial"/>
            <family val="0"/>
          </rPr>
          <t xml:space="preserve">Utente:
</t>
        </r>
        <r>
          <rPr>
            <sz val="9"/>
            <color indexed="8"/>
            <rFont val="Tahoma"/>
            <family val="2"/>
          </rPr>
          <t>+ tecnici</t>
        </r>
      </text>
    </comment>
    <comment ref="F151" authorId="0">
      <text>
        <r>
          <rPr>
            <sz val="10"/>
            <rFont val="Arial"/>
            <family val="0"/>
          </rPr>
          <t xml:space="preserve">Utente:
</t>
        </r>
        <r>
          <rPr>
            <sz val="9"/>
            <color indexed="8"/>
            <rFont val="Tahoma"/>
            <family val="2"/>
          </rPr>
          <t>+ ing. Gioella Reda</t>
        </r>
      </text>
    </comment>
    <comment ref="F169" authorId="0">
      <text>
        <r>
          <rPr>
            <sz val="10"/>
            <rFont val="Arial"/>
            <family val="0"/>
          </rPr>
          <t xml:space="preserve">Utente:
</t>
        </r>
        <r>
          <rPr>
            <sz val="9"/>
            <color indexed="8"/>
            <rFont val="Tahoma"/>
            <family val="2"/>
          </rPr>
          <t>+ tecnici</t>
        </r>
      </text>
    </comment>
    <comment ref="G41" authorId="0">
      <text>
        <r>
          <rPr>
            <sz val="10"/>
            <rFont val="Arial"/>
            <family val="0"/>
          </rPr>
          <t xml:space="preserve">Utente:
</t>
        </r>
        <r>
          <rPr>
            <sz val="9"/>
            <color indexed="8"/>
            <rFont val="Tahoma"/>
            <family val="2"/>
          </rPr>
          <t>In attesa di conferma</t>
        </r>
      </text>
    </comment>
  </commentList>
</comments>
</file>

<file path=xl/sharedStrings.xml><?xml version="1.0" encoding="utf-8"?>
<sst xmlns="http://schemas.openxmlformats.org/spreadsheetml/2006/main" count="1950" uniqueCount="769">
  <si>
    <r>
      <rPr>
        <b/>
        <sz val="26"/>
        <rFont val="Times New Roman"/>
        <family val="1"/>
      </rPr>
      <t xml:space="preserve">COMUNE DI MENDICINO
</t>
    </r>
    <r>
      <rPr>
        <sz val="26"/>
        <rFont val="Times New Roman"/>
        <family val="1"/>
      </rPr>
      <t>(Provincia di Cosenza)
Settore Lavori Pubblici</t>
    </r>
  </si>
  <si>
    <t>NUM.</t>
  </si>
  <si>
    <t>DATA</t>
  </si>
  <si>
    <t>C.I.G.</t>
  </si>
  <si>
    <t>STRUTTURA</t>
  </si>
  <si>
    <t>P.I. / DITTA AGGIUDICATRICE</t>
  </si>
  <si>
    <t>OGGETTO/DESCRIZIONE</t>
  </si>
  <si>
    <t>DITTE
PARTEC.</t>
  </si>
  <si>
    <t>TIPO</t>
  </si>
  <si>
    <t>IMPORTO 
AGGIUDIC.</t>
  </si>
  <si>
    <t>TIPO
 PROC.</t>
  </si>
  <si>
    <t>TEMPI DI CONSEGNA</t>
  </si>
  <si>
    <t>IMPORTO LIQUIDATO</t>
  </si>
  <si>
    <t>ZF13B45718</t>
  </si>
  <si>
    <t>LL.PP</t>
  </si>
  <si>
    <t>Società di Ingegneria Bruzia S.R.L.S.  P.I. e C.F. 03362010781</t>
  </si>
  <si>
    <t>“LAVORI DI DEMOLIZIONE E RICOSTRUZIONE PER IL MIGLIORAMENTO SISMICO - ENERGETICO DELLA SCUOLA ELEMENTARE TIVOLILLE - VIA SAN PAOLO”. LIQUIDAZIONE INCARICO PROFESSIONALE PER LA PREDISPOSIZIONE DELLA S.C.I.A. ANTINCENDIO AI SENSI DEL D.P.R. 1/8/2011 N. 151.</t>
  </si>
  <si>
    <t>L</t>
  </si>
  <si>
    <t>B021C9F41D</t>
  </si>
  <si>
    <t>Cosenza alla via L. Miceli, 99 P.I. e C.F. 03362010781</t>
  </si>
  <si>
    <t>IMPEGNO DI SPESA ED AFFIDAMENTO SERVIZIO ANALISI DI LABORATORIO CAMPIONI AUTOCONTROLLO ACQUA DESTINATA AL CONSUMO UMANO TERRITORIO COMUNALE. ANNO 2024- CIG: B021C9F41D</t>
  </si>
  <si>
    <t>I</t>
  </si>
  <si>
    <t>Z4F3DAE3F8</t>
  </si>
  <si>
    <t>ditta Lucio Reda con sede in Mendicino (CS) Via Pirille 17, P.I. 03748450784</t>
  </si>
  <si>
    <t>Liquidazione spesa per fornitura e posa in opera pareti in cartongesso ed opere di pitturazione ex sede COM</t>
  </si>
  <si>
    <t>B0214962A0</t>
  </si>
  <si>
    <t>Simar Lift S.a.s. di Isabella Angotti e C.</t>
  </si>
  <si>
    <t>Determinazione impegno di spesa per manutenzione ascensore ex sede COM</t>
  </si>
  <si>
    <t>Z563D0A61F</t>
  </si>
  <si>
    <t>MATERIALE EDILE BITONTI S.N.C.
P.I. 02434910788</t>
  </si>
  <si>
    <t>Liquidazione ditta Materiali Edili Bitonti</t>
  </si>
  <si>
    <t>B07415D049</t>
  </si>
  <si>
    <t>Impegno ditta Materiali Edili Bitonti</t>
  </si>
  <si>
    <t>B0AD62096A</t>
  </si>
  <si>
    <t>Acque Potabili Servizi Idrici Integrati S.r.l., con sede in via Giuseppe Verdi, 144 – 87036 Rende - C.F/P.IVA 11425460018</t>
  </si>
  <si>
    <t>Impegno di spesa per manut. straord. via Spinoza Acque Potabili</t>
  </si>
  <si>
    <t>A00229173E</t>
  </si>
  <si>
    <t>AL.IT. COSTRUZIONI SRL” con sede in Rende (CS) Via Catanzaro, 6, P.IVA 02695810784</t>
  </si>
  <si>
    <t>Lavori di Ampliamento Dell'edificio Scolastico In Localita Rosario Per La Costruzione Di Annesso Locale Mensa -  Atto di integrazione det. n. 62 del 30-08-2023 per PNRR-DNSH</t>
  </si>
  <si>
    <t>Altro</t>
  </si>
  <si>
    <t>B0B8B4CB66</t>
  </si>
  <si>
    <t>CMD</t>
  </si>
  <si>
    <t>D.LVO 81/2008 E SS.MM.II. – NOMINA RESPONSABILE SERVIZIO PREVENZIONE E PROTEZIONE (RSPP) PER ANNI 3 PERIODO 15 MARZO 2024 AL 14 MARZO 2026</t>
  </si>
  <si>
    <t>B0EEFA2E35</t>
  </si>
  <si>
    <t>ing Baldino francesco</t>
  </si>
  <si>
    <t>Lavori di Ampliamento Dell'edificio Scolastico In Localita Rosario Per La Costruzione Di Annesso Locale Mensa -  Affidamento diretto incarico collaudo statico</t>
  </si>
  <si>
    <t>A05436ACA7</t>
  </si>
  <si>
    <t>Geologo Matteo Colucci</t>
  </si>
  <si>
    <t>Lavori di Ampliamento Dell'edificio Scolastico In Localita Rosario Per La Costruzione Di Annesso Locale Mensa - Rettifica det 53 del 13/07/2023</t>
  </si>
  <si>
    <t>B0EF0B1DD8</t>
  </si>
  <si>
    <t>ing. Reda Francesco</t>
  </si>
  <si>
    <t>Adeguamento sismico e messa a norma degli impianti Scuola Centro – Via Roma”  Affidamento incarico professionale collaudo statico e collaudo tecnico amministrativo</t>
  </si>
  <si>
    <t>7994585C3C</t>
  </si>
  <si>
    <t xml:space="preserve"> Rettifica approvazione det 25 del 31-03-2023 Approvazione I SAL Polo Sanitario</t>
  </si>
  <si>
    <t>ZBC3DFF809</t>
  </si>
  <si>
    <t>ANALYTICAL S.R.L. 
P.I. e C.F. 03730260787</t>
  </si>
  <si>
    <t>OGGETTO: liquidazione servizio analisi di laboratorio campioni autocontrollo acqua destinata al consumo umano territorio comunale. - Integrazione Anno 2023 (giusto impegno di spesa Determinazione n. 78 del 29.12.2023).</t>
  </si>
  <si>
    <t xml:space="preserve">Z183DFAD70 </t>
  </si>
  <si>
    <t>Liquidazione spesa per fornitura e posa in opera caldaia e manutenzione straordinaria ex sede COM</t>
  </si>
  <si>
    <t>ZC13093D71</t>
  </si>
  <si>
    <t>C.M.D. SUD SRL - CF/P.IVA: 02047120783 con sede in Via G. De Chirico, 89/B 87036 Rende (CS)</t>
  </si>
  <si>
    <t>Liquidazione e pagamento quota anno 2023 per servizio di cui al D. Lgs. n. 81/2008.</t>
  </si>
  <si>
    <t>B14742FAB3</t>
  </si>
  <si>
    <t>FILVIN SAS</t>
  </si>
  <si>
    <t>affidamento diversi interventi riparazione rete idrica comunale</t>
  </si>
  <si>
    <t>E99J21007460005</t>
  </si>
  <si>
    <t>Ing. Modesto</t>
  </si>
  <si>
    <t>Liquidazione fattura PA n.16 del15.11.2023 Ing. Salvatore Modesto relativa ad incarico di lavoro autonomo per una unità con il profilo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01.09.2023- 15.11.2023</t>
  </si>
  <si>
    <t xml:space="preserve">OGGETTO: Lavori di “AMPLIAMENTO DELL'EDIFICIO SCOLASTICO IN LOCALITA ROSARIO PER LA COSTRUZIONE DI ANNESSO LOCALE MENSA - VIA PAPA GIOVANNI XXIII”, nell’ambito del Piano nazionale di ripresa e resilienza (PNRR)  – APPROVAZIONE E LIQUIDAZIONE QUOTA ANTICIPAZIONE </t>
  </si>
  <si>
    <t>9816030C33</t>
  </si>
  <si>
    <t>TEKNO S.R.L.” con sede in Via Guido Rossa, 31 - 87059 Casali del Manco (CS) P.IVA. 03339490785</t>
  </si>
  <si>
    <t>Lavori di “MESSA IN SICUREZZA, RIQUALIFICAZIONE ED AMPLIAMENTO DELLA SCUOLA PER L'INFANZIA E REALIZZAZIONE DI UN CENTRO DESTINATO A SERVIZI INTEGRATIVI PER L'INFANZIA – POLO PER L'INFANZIA VIA SAN PAOLO” – APPROVAZIONE E LIQUIDAZIONE QUOTA ANTICIPAZIONE</t>
  </si>
  <si>
    <t>A0025B4DE4</t>
  </si>
  <si>
    <t xml:space="preserve">“SERGI COSTRUZIONI SRL” con sede in Loc. Mazzarella, 26, Rende (CS), P.IVA 03806290783 </t>
  </si>
  <si>
    <t>Lavori di “Adeguamento sismico e messa a norma degli impianti Scuola Centro – Via Roma” nell’ambito del Piano nazionale di ripresa e resilienza (PNRR)  APPROVAZIONE E LIQUIDAZIONE QUOTA ANTICIPAZIONE</t>
  </si>
  <si>
    <r>
      <rPr>
        <sz val="11"/>
        <rFont val="Times New Roman"/>
        <family val="1"/>
      </rPr>
      <t xml:space="preserve">INTERVENTO per la SISTEMAZIONE DEL VERSANTE NEL TERRITORIO DEL COMUNE DI MENDICINO  - LOCALITA' ACHERUNTIA - COMPLETAMENTO” – </t>
    </r>
    <r>
      <rPr>
        <b/>
        <sz val="11"/>
        <rFont val="Times New Roman"/>
        <family val="1"/>
      </rPr>
      <t>AUTORIZZAZIONE SUBAPPALTO DITTA PERRI TRIVELLAZIONI E COSTRUZIONI SRL, con sede in SAN PIETRO APOSTOLO (CZ)</t>
    </r>
  </si>
  <si>
    <t>altro</t>
  </si>
  <si>
    <t>LAVORI di ADEGUAMENTO STRUTTURALE E SISMICO - POLO SANITARIO A.S.P. N. 4, VIA OTTAVIO GRECO N. 6. APPROVAZIONE STATO FINALE DEI LAVORI, CERTIFICATO DI REGOLARE ESECUZIONE, RELAZIONE SUL CONTO FINALE, COLLAUDO STATICO, LIQUIDAZIONE SPETTANZE IMPRESA ESECUTRICE E COMPETENZE TECNICHE.</t>
  </si>
  <si>
    <t>LAVORI di ADEGUAMENTO STRUTTURALE E SISMICO - POLO SANITARIO A.S.P. N. 4, VIA OTTAVIO GRECO N. 6. APPROVAZIONE RELAZIONE ACCLARANTE.</t>
  </si>
  <si>
    <t>Affidamento gestione rete idrica comunale</t>
  </si>
  <si>
    <t>B1C1BCA8CE</t>
  </si>
  <si>
    <t>: Brettìa Patrimonio Culturale e Innovazione sas con sede in Stalettì (CZ) Via R. Aversa, 2 – 88069 P.I. e CF 03141110795</t>
  </si>
  <si>
    <t xml:space="preserve">Affidamento dell’incarico professionale sorveglianza archeologica per “INTERVENTO PER LA SISTEMAZIONE DEL VERSANTE NEL TERRITORIO DEL COMUNE DI MENDICINO - LOCALITA' ACHERUNTIA – COMPLETAMENTO”"  - Determina a contrarre </t>
  </si>
  <si>
    <t>A00FDC39FA</t>
  </si>
  <si>
    <t>CARBONE CLIMATIZZAZIONE SRL UNIPERSONALE con sede in Via Camigliatello, snc - 87046 Montalto Uffugo (Cs) - P.Iva: 02353250786</t>
  </si>
  <si>
    <t>“EFFICIENTAMENTO ENERGETICO SEDE COMUNALE LOTTO FUNZIONALE N. 1 PIAZZA MUNICIPIO – ANNO 2023” APPROVAZIONE STATO FINALE DEI LAVORI, CERTIFICATO DI REGOLARE ESECUZIONE, RELAZIONE SUL CONTO FINALE, LIQUIDAZIONE SPETTANZE IMPRESA ESECUTRICE E COMPETENZE TECNICHE.</t>
  </si>
  <si>
    <t>Lavori di “Ampliamento Cimitero Comunale – Blocchi D1–D2–D3” Presa d'atto ed approvazione perizia di variante non sostanziale</t>
  </si>
  <si>
    <t>106 bis</t>
  </si>
  <si>
    <t>Z2B3853CDE</t>
  </si>
  <si>
    <t>Lavori Pubblici</t>
  </si>
  <si>
    <t xml:space="preserve">Impegno di spesa per fornitura di materiale edile vario di consumo per lavori </t>
  </si>
  <si>
    <t>ZAA38795CF</t>
  </si>
  <si>
    <t xml:space="preserve">LEXMEDIA S.R.L.
P.I. 09147251004 </t>
  </si>
  <si>
    <t>Liquidazione fattura per il servizio di pubblicazione gara d’appalto dei lavori di cui alla “SISTEMAZIONE DEL VERSANTE NEL TERRITORIO DEL COMUNE DI MENDICINO  - LOCALITA' ACHERUNTIA – COMPLETAMENTO”</t>
  </si>
  <si>
    <t>ZA83968032</t>
  </si>
  <si>
    <t>IMPEGNO DI SPESA SERVIZIO ANALISI DI LABORATORIO CAMPIONI AUTOCONTROLLO ACQUA DESTINATA AL CONSUMO UMANO TERRITORIO COMUNALE.  VERIFICHE DI CONTROLLO ULTERIORI ANNO 2022</t>
  </si>
  <si>
    <t>ZF039684E5</t>
  </si>
  <si>
    <t>IMPEGNO DI SPESA ED AFFIDAMENTO SERVIZIO ANALISI DI LABORATORIO CAMPIONI AUTOCONTROLLO ACQUA DESTINATA AL CONSUMO UMANO TERRITORIO COMUNALE. ANNO 2023</t>
  </si>
  <si>
    <t>Z693493315</t>
  </si>
  <si>
    <t>Liquidazione fattura n. 516 del 22.12.2022, alla ditta Analytical S.r.l. per il servizio analisi di laboratorio campioni autocontrollo acqua destinata al consumo umano sul territorio di Mendicino a saldo anno 2022. (Imp. det. 164 del 23.12.2021)</t>
  </si>
  <si>
    <t>G.F.C. COSTRUZIONI S.RL P.IVA 02900030780</t>
  </si>
  <si>
    <t xml:space="preserve">LAVORI di ADEGUAMENTO STRUTTURALE E SISMICO - POLO SANITARIO A.S.P. N. 4, VIA OTTAVIO GRECO N. 6. 
AGGIUDICAZIONE ED AFFIDAMENTO DEI LAVORI ALLA DITTA G.F.C. COSTRUZIONI S.R.L.  AI SENSI DELL’ART. 110 COMMI 1 e 2 DEL D.LGS. 50/2016. </t>
  </si>
  <si>
    <t>7934051A00</t>
  </si>
  <si>
    <t xml:space="preserve">EUROSINTEX
  C.F/P.I. 02448130167 </t>
  </si>
  <si>
    <t xml:space="preserve">PROGETTO DI POTENZIAMENTO DEL SERVIZIO DI RACCOLTA DIFFERENZIATA POR Calabria FESR- FSE 2014-2020 - DGR n. 296 del 28/07/2016 Piano di Azione “Interventi per il miglioramento del servizio di Raccolta Differenziata in Calabria.
Approvazione del quadro economico post-gara a seguito dell’espletamento della gara d’appalto relativa al I° Lotto.
</t>
  </si>
  <si>
    <t>Liquidazione fatture Ditta MATERIALE EDILE BITONTI S.N.C. per fornitura di materiale edile vario di consumo per lavori. (Impegno di spesa n. 103 del 26.10.2022).</t>
  </si>
  <si>
    <t>Z5C3983888</t>
  </si>
  <si>
    <t>Impegno di spesa per fornitura di materiale edile vario di consumo per lavori</t>
  </si>
  <si>
    <t>9623831C91</t>
  </si>
  <si>
    <t>PAService -TALESA</t>
  </si>
  <si>
    <t>INTERVENTO RELATIVO ALLA “MESSA IN SICUREZZA, RIQUALIFICAZIONE ED AMPLIAMENTO DELLA SCUOLA PER L'INFANZIA E REALIZZAZIONE DI UN CENTRO DESTINATO A SERVIZI INTEGRATIVI PER L'INFANZIA - POLO PER L'INFANZIA VIA SAN PAOLO” - AFFIDAMENTO INCARICO DI SUPPORTO AL RUP IN RIFERIMENTO AL CONTRATTO DI ACCORDO QUADRO STIPULATO AI SENSI DELL’ART. 54 DEL D.LGS. 50 DEL 2016 PER LA REALIZZAZIONE DI OPERE PUBBLICHE NEL COMUNE DI MENDICINO</t>
  </si>
  <si>
    <t>9456898F18</t>
  </si>
  <si>
    <t>Arch. Marcello Mazza
CF: MZZMCL69B21A842S</t>
  </si>
  <si>
    <t>AFFIDAMENTO SERVIZIO TECNICO RELATIVO ALLA PROGETTAZIONE DEFINITIVA ESECUTIVA, DIREZIONE DEI LAVORI E COORDINAMENTO DELLA SICUREZZA NELL’AMBITO DELL’INTERVENTO DEI “LAVORI RELATIVI ALLA MESSA IN SICUREZZA, RIQUALIFICAZIONE ED AMPLIAMENTO DELLA SCUOLA PER L'INFANZIA E REALIZZAZIONE DI UN CENTRO DESTINATO A SERVIZI INTEGRATIVI PER L'INFANZIA - POLO PER L'INFANZIA VIA SAN PAOLO”.</t>
  </si>
  <si>
    <t>Z943900AA3</t>
  </si>
  <si>
    <t>Geol. Donato Francesco Ferdinando 
CF: DNTFNC75B23C352H</t>
  </si>
  <si>
    <t>AFFIDAMENTO INCARICO PROFESSIONALE PER LA REDAZIONE DELLO STUDIO GEOLOGICO E DELLE INDAGINI GEOGNOSTICHE NELL’AMBITO DELL’INTERVENTO DEI “LAVORI RELATIVI ALLA MESSA IN SICUREZZA, RIQUALIFICAZIONE ED AMPLIAMENTO DELLA SCUOLA PER L'INFANZIA E REALIZZAZIONE DI UN CENTRO DESTINATO A SERVIZI INTEGRATIVI PER L'INFANZIA - POLO PER L'INFANZIA VIA SAN PAOLO”</t>
  </si>
  <si>
    <t xml:space="preserve">869768658B </t>
  </si>
  <si>
    <t>Ditta Giuseppe Mansueto &amp; C Snc 
 P.IVA 01084730785</t>
  </si>
  <si>
    <t xml:space="preserve">INTERVENTO DI “RIPRISTINO AMBIENTALE DELLA DISCARICA SITA IN LOC. CROCI COPERTA DI MENDICINO” “PIANO NAZIONALE PER IL SUD INTERVENTI NEL SETTORE DELLE BONIFICHE PER IL SUPERAMENTO DELLA PROCEDURA DI INFRAZIONE EU 2003/2077 CAUSA C 135/05 – DELIBERA CIPE 60/2012.  APPROVAZIONE E LIQUIDAZIONE SECONDO STATO DI AVANZAMENTO </t>
  </si>
  <si>
    <t>Dipendenti comunali</t>
  </si>
  <si>
    <t xml:space="preserve">Impegno di spesa per lavoro straordinario per l’effettuazione della lettura dei contatori </t>
  </si>
  <si>
    <t>96609178E8</t>
  </si>
  <si>
    <t>arch. Ivana Gervasi</t>
  </si>
  <si>
    <t xml:space="preserve">Affidamento servizio tecnico per l'acquisizione di uno "Studio di Fattibilità Tecnico Economico" per riconversione del locale adibito a palestra sito in via O. Greco (ex scuola media) in Sala Convegni. </t>
  </si>
  <si>
    <t xml:space="preserve">79296401F0 </t>
  </si>
  <si>
    <t>EDIL Condotte + tecnici</t>
  </si>
  <si>
    <t>“LAVORI DI DEMOLIZIONE E RICOSTRUZIONE PER IL MIGLIORAMENTO SISMICO - ENERGETICO DELLA SCUOLA ELEMENTARE TIVOLILLE - VIA SAN PAOLO”. APPROVAZIONE STATO FINALE DEI LAVORI, CERTIFICATO DI REGOLARE ESECUZIONE, RELAZIONE SUL CONTO FINALE, COLLAUDO STATICO, LIQUIDAZIONE SPETTANZE IMPRESA ESECUTRICE E COMPETENZE TECNICHE.</t>
  </si>
  <si>
    <t>94088669D7</t>
  </si>
  <si>
    <t>ing. Carlo Consoli</t>
  </si>
  <si>
    <t xml:space="preserve">INTERVENTO PER LA SISTEMAZIONE DEL VERSANTE NEL TERRITORIO DEL COMUNE DI MENDICINO - LOCALITA' ACHERUNTIA – COMPLETAMENTO.
LIQUIDAZIONE INCARICO PER LA VERIFICA DELLA PROGETTAZIONE ESECUTIVA AI FINI DELLA VALIDAZIONE (art. 26 del D.lgs. 50 del 2016).
</t>
  </si>
  <si>
    <t>CUP: G67B17000060006</t>
  </si>
  <si>
    <t>ing. F.sco Mandarino</t>
  </si>
  <si>
    <t>LAVORI di ADEGUAMENTO STRUTTURALE E SISMICO - POLO SANITARIO A.S.P. N. 4, VIA OTTAVIO GRECO N. 6 - LIQUIDAZIO-NE COMPETENZE TECNICHE COMPONENTE DELLA COMMISSIONE DI GARA PER AFFIDAMENTO LAVORI</t>
  </si>
  <si>
    <t>PAService-TALESA</t>
  </si>
  <si>
    <t xml:space="preserve">INTERVENTO PER LA SISTEMAZIONE DEL VERSANTE NEL TERRITORIO DEL COMUNE DI MENDICINO - LOCALITA' ACHERUNTIA – COMPLETAMENTO - PRESA D’ATTO NUOVO CIG NELL’AFFIDAMENTO DELL’INCARICO DI SUPPORTO AL RUP </t>
  </si>
  <si>
    <t>Liquidazione fatture Ditta MATERIALE EDILE BITONTI S.N.C. per fornitura di materiale edile vario di consumo per lavori. (Impegno di spesa n. 8 del 16.01.2023).</t>
  </si>
  <si>
    <t>ZDE3A5216F</t>
  </si>
  <si>
    <t>Impegno di spesa per fornitura di materiale edile vario di consumo per lavori.</t>
  </si>
  <si>
    <t>ZE835C09EC</t>
  </si>
  <si>
    <t xml:space="preserve">Ditta Angelo Chimento S.r.l. </t>
  </si>
  <si>
    <t>LAVORI DI “SOSTITUZIONE DEGLI INFISSI ESTERNI ED INTERNI DELLA SCUOLA MATERNA SANTA CROCE - ANNUALITÀ 2020 - DPCM 17 LUGLIO 2020” IN BASE A QUANTO PREVISTO DAI COMMI 311 E 312 DELLA LEGGE DI BILANCIO 2020 (L. 160/2019) - INVESTIMENTI IN INFRASTRUTTURE SOCIALI – ANNO 2020” - Approvazione di perizia di variante tecnica senza incremento della spesa complessiva dell’opera, ai sensi dell’art. 106 comma 2 lett. b) del D.lgs. 50 del 2016</t>
  </si>
  <si>
    <t>21/bis</t>
  </si>
  <si>
    <t>Z003A7AD6B</t>
  </si>
  <si>
    <t>Acque Potabili</t>
  </si>
  <si>
    <t>Impegno di spesa ed affidamento lavori di manutenzione straordinaria rete idrica comunale</t>
  </si>
  <si>
    <t>Integrazione e impegno di spesa per lavoro straordinario per consentire il prosieguo delle letture dei contatori idrici.</t>
  </si>
  <si>
    <t>915544503A</t>
  </si>
  <si>
    <t xml:space="preserve">Proroga dei termini della durata contrattuale per la gestione del servizio idrico. </t>
  </si>
  <si>
    <t xml:space="preserve">ANNULLAMENTO IN AUTOTUTELA, AI SENSI DELL'ART. 21 QUINQUIES DELLA LEGGE 241 DEL 1990, DELLA DETERMINAZIONE A CONTRARRE N. 27 DEL 15/02/2022 E REVOCA DEGLI ATTI DI GARA NELL’AMBITO DELL’INTERVENTO DI “ADEGUAMENTO SISMICO E MESSA A NORMA DEGLI IMPIANTI SCUOLA CENTRO – VIA ROMA” </t>
  </si>
  <si>
    <t xml:space="preserve">7994585C3C </t>
  </si>
  <si>
    <t xml:space="preserve">GFC costruzioni </t>
  </si>
  <si>
    <t>LAVORI di ADEGUAMENTO STRUTTURALE E SI-SMICO - POLO SANITARIO A.S.P. N. 4, VIA OTTAVIO GRECO N. 6. APPROVAZIONE E LIQUIDAZIONE I° STATO DI AVANZAMENTO DEI LAVORI</t>
  </si>
  <si>
    <t xml:space="preserve">TRE M costruzioni </t>
  </si>
  <si>
    <t xml:space="preserve">LAVORI di ADEGUAMENTO STRUTTURALE E SISMICO - POLO SANI-TARIO A.S.P. N. 4, VIA OTTAVIO GRECO N. 6. 
LIQUIDAZIONE FINALE DITTA “TRE M COSTRUZIONI SRL” GIUSTO STATO DI CONSISTENZA DEL 28/04/2022
</t>
  </si>
  <si>
    <t>9612274B6E</t>
  </si>
  <si>
    <t>lavori Pubblici</t>
  </si>
  <si>
    <t xml:space="preserve">Ditta individuale “Reda Gianluca” </t>
  </si>
  <si>
    <t>Affidamento ai sensi dell’art. 1 comma 2 lett a) della Legge di conversione n. 120/2020) per i Lavori di “Riqualificazione villetta comunale di via Louis Armstrong” nell’ambito degli interventi di riqualificazione urbana delle aree di aggregazione all'interno del territorio comunale urbanizzato D.G.R. 376 dell’11/08/2021 - Legge 145/2018 art.1. c.134 e c.135 come modificato dalla Legge 160/2019 e DL 162/2019 art. 39 c. 14 novies e dalla L. 178/2020</t>
  </si>
  <si>
    <t>CUP: E99J21007460005</t>
  </si>
  <si>
    <t>Liquidazione fattura PA n. 3 del 07.03.2023 Ing. Salvatore Modesto relativa ad incarico di lavoro autonomo per una unità con il profilo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01.12.2022- 31.01.2023</t>
  </si>
  <si>
    <t>Pellicori + altri</t>
  </si>
  <si>
    <t>Liquidazione straordinario</t>
  </si>
  <si>
    <t>Approvazione Relazione Acclarante</t>
  </si>
  <si>
    <t>ZEA3ADC996</t>
  </si>
  <si>
    <t>EDK</t>
  </si>
  <si>
    <t>Impegno di spesa per rinnovo abbonamento FORMULApiù EDK – il portale della modulistica e dell’informazione on-line.</t>
  </si>
  <si>
    <t>9785396C39</t>
  </si>
  <si>
    <t>GEO. CAL. srl Via A. Danoli – C/da Lecco – Z.I. 87036 Rende - P.IVA 00333110781</t>
  </si>
  <si>
    <t xml:space="preserve">AFFIDAMENTO DELL’INCARICO PER LA REDAZIONE DELLE INDAGINI STRUTTURALI DI LABORATORIO NELL'AMBITO  DELL’INTERVENTO DEI “LAVORI RELATIVI ALLA MESSA IN SICUREZZA, RIQUALIFICAZIONE ED AMPLIAMENTO DELLA SCUOLA PER L'INFANZIA E REALIZZAZIONE DI UN CENTRO DESTINATO A SERVIZI INTEGRATIVI PER L'INFANZIA - POLO PER L'INFANZIA VIA SAN PAOLO” </t>
  </si>
  <si>
    <t>Z5A3AFC8D1</t>
  </si>
  <si>
    <t>Impegno di spesa ed affidamento lavori di manutenzione straordinaria rete idrica comunale.</t>
  </si>
  <si>
    <t>9341721809 Ditta - Z1C354D2A4 ing. Rosa</t>
  </si>
  <si>
    <t xml:space="preserve">Ditta SERGI COSTRUZIONI SRL - ing. Gianpaolo Rosa </t>
  </si>
  <si>
    <t>Lavori di “Ampliamento Cimitero Comunale – Blocchi D1–D2–D3” Approvazione I SAL</t>
  </si>
  <si>
    <t>107,989,12</t>
  </si>
  <si>
    <t>98099388ED</t>
  </si>
  <si>
    <t>ing. Arturo Veltri</t>
  </si>
  <si>
    <t>Affidamento incarico collaudatore - Polo per l'Infanzia</t>
  </si>
  <si>
    <t>Determinazione a contrarre</t>
  </si>
  <si>
    <t>Lavori di “MESSA IN SICUREZZA, RIQUALIFICAZIONE ED AMPLIAMENTO DELLA SCUOLA PER L'INFANZIA E REALIZZAZIONE DI UN CENTRO DESTINATO A SERVIZI INTEGRATIVI PER L'INFANZIA – POLO PER L'INFANZIA VIA SAN PAOLO” DETERMINAZIONE A CONTRARRE</t>
  </si>
  <si>
    <t>Liquidazione fattura PA n. 4 del 02.05.2023 Ing. Salvatore Modesto relativa ad incarico di lavoro autonomo per una unità con il profilo P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01.02.2023- 31.03.2023</t>
  </si>
  <si>
    <t xml:space="preserve">9319373DE0                                                                                                </t>
  </si>
  <si>
    <t>PROJECT SERVICE SRL + ing. Nigro</t>
  </si>
  <si>
    <t>Lavori di "Completamento Manutenzione Straordinaria Ex Strade Provinciali e Strade Comunali" – Approvazione SAL Finale, Relazione sul Conto Finale e Certificato di Regolare Esecuzione. Liquidazione lavori e spese tecniche.</t>
  </si>
  <si>
    <t>Lavori di "Completamento Manutenzione Straordinaria ex Strade Provinciali e Strade Comunali" – Approvazione Quadro Economico Definitivo e Relazione Acclarante</t>
  </si>
  <si>
    <t>Società di Ingegneria Bruzia S.R.L.S.</t>
  </si>
  <si>
    <t>“LAVORI DI DEMOLIZIONE E RICOSTRUZIONE PER IL MIGLIORAMENTO SISMICO - ENERGETICO DELLA SCUOLA ELEMENTARE TIVOLILLE - VIA SAN PAOLO”. AFFIDAMENTO INCARICO PROFESSIONALE PER LA PREDISPOSIZIONE DELLA S.C.I.A. ANTINCENDIO AI SENSI DEL D.P.R. 1/8/2011 N. 151.</t>
  </si>
  <si>
    <t>Liquidazione fatture Ditta MATERIALE EDILE BITONTI S.N.C. per fornitura di materiale edile vario di consumo per lavori. (Impegno di spesa n. 20 del 10.03.2023).</t>
  </si>
  <si>
    <t>ZEB3B46C07</t>
  </si>
  <si>
    <t>Z4C3B544FF</t>
  </si>
  <si>
    <t>VV.FF.</t>
  </si>
  <si>
    <t>“LAVORI DI DEMOLIZIONE E RICOSTRUZIONE PER IL MIGLIORAMENTO SISMICO - ENERGETICO DELLA SCUOLA ELEMENTARE TIVOLILLE - VIA SAN PAOLO”. IMPEGNO DI SPESA E LIQUIDAZIONE PER SERVIZI EFFETTUATI DAI VV.F.</t>
  </si>
  <si>
    <t>985387393C</t>
  </si>
  <si>
    <t>ing. Prezioso</t>
  </si>
  <si>
    <t>AFFIDAMENTO INCARICO PROFESSIONALE RELATIVO ALLA PROGETTAZIONE DEFINITIVA ED ESECUTIVA, DIREZIONE DEI LAVORI E COORDINAMENTO DELLA SICUREZZA NELL’AMBITO DELL’INTERVENTO DEI “LAVORI DI AMPLIAMENTO DELL'EDIFICIO SCOLASTICO IN LOCALITA ROSARIO PER LA COSTRUZIONE DI ANNESSO LOCALE MENSA - VIA PAPA GIOVANNI XXIII”.</t>
  </si>
  <si>
    <t>Regione Calabria</t>
  </si>
  <si>
    <t>Autorizzazione sismica polo infanzia</t>
  </si>
  <si>
    <t>TEKNO S.R.L. con sede in Via Guido Rossa, 31 - 87059 Casali del Manco (CS) P.I. 03339490785</t>
  </si>
  <si>
    <t>Lavori di “MESSA IN SICUREZZA, RIQUALIFICAZIONE ED AMPLIAMENTO DELLA SCUOLA PER L'INFANZIA E REALIZZAZIONE DI UN CENTRO DESTINATO A SERVIZI INTEGRATIVI PER L'INFANZIA – POLO PER L'INFANZIA VIA SAN PAOLO” - PRESA D’ATTO RISULTANZE DI GARA, RIMODULAZIONE QUADRO ECONOMICO E AGGIUDICAZIONE DEFINITIVA</t>
  </si>
  <si>
    <t>CUP: G65G12000340003</t>
  </si>
  <si>
    <t>Croci Coperta</t>
  </si>
  <si>
    <t>Intervento di “Ripristino Ambientale della discarica sita in Loc. Croci Coperta di Mendicino” “Piano Nazionale per il Sud interventi nel settore delle Bonifiche per il superamento della procedura di infrazione EU 2003/2077 causa C 135/05 – Delibera CIPE 60/2012. Approvazione e presa d’atto Quadro economico complessivo dell’intervento.</t>
  </si>
  <si>
    <t>20.06.2023</t>
  </si>
  <si>
    <t>Ditta Angelo Chimento S.r.l.</t>
  </si>
  <si>
    <t xml:space="preserve">LAVORI DI “SOSTITUZIONE DEGLI INFISSI ESTERNI ED INTERNI DELLA SCUOLA MATERNA SANTA CROCE - ANNUALITÀ 2020 - DPCM 17 LUGLIO 2020” IN BASE A QUANTO PREVISTO DAI COMMI 311 E 312 DELLA LEGGE DI BILANCIO 2020 (L. 160/2019) - INVESTIMENTI IN INFRASTRUTTURE SOCIALI – ANNO 2020” - Approvazione e liquidazione II SAL, Stato Finale dei Lavori, Relazione sul Conto Finale, Certificato di Regolare Esecuzione e Quadro Economico Finale. </t>
  </si>
  <si>
    <t>ZD82571741</t>
  </si>
  <si>
    <t xml:space="preserve">Prospezioni s.r.l. </t>
  </si>
  <si>
    <t xml:space="preserve">LAVORI di ADEGUAMENTO STRUTTURALE E SISMICO - POLO SANI-TARIO A.S.P. N. 4, VIA OTTAVIO GRECO N. 6. 
LIQUIDAZIONE FINALE DITTA “PROSPEZIONI SRL” SERVIZIO DI IN-DAGINI GEOGNOSTICHE PER LA PROGETTAZIONE ESECUTIVA 
</t>
  </si>
  <si>
    <t>Liquidazione fattura PA n. 9 del 20.06.2023 Ing. Salvatore Modesto relativa ad incarico di lavoro autonomo per una unità con il profilo P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01.04.2023- 30.05.2023</t>
  </si>
  <si>
    <t>lavori pubblici</t>
  </si>
  <si>
    <t xml:space="preserve">Lavori di “ADEGUAMENTO SISMICO E MESSA A NORMA DEGLI IMPIANTI SCUOLA CENTRO – VIA ROMA”- Missione 4 – Istruzione e Ricerca – Componente 1 – Potenziamento dell’offerta dei servizi di istruzione: dagli asili nido alle Università – Investimento 3.3 “Piano di messa in sicurezza e riqualificazione dell’edilizia scolastica”, finanziato dall’Unione europea – Next Generation EU - DETERMINA DI IMPEGNO E LIQUIDAZIONE COMPETENZE PRATICHE AUTORIZZAZIONE EX GENIO CIVILE - REGIONE CALABRIA </t>
  </si>
  <si>
    <t xml:space="preserve">ZB42B90AD8 </t>
  </si>
  <si>
    <t>ing. Filippelli + altri</t>
  </si>
  <si>
    <t>INTERVENTO DI “RIPRISTINO AMBIENTALE DELLA DISCARICA SITA IN LOC. CROCI COPERTA DI MENDICINO” - APPROVAZIONE E LIQUIDAZIONE COMPENSI TECNICI</t>
  </si>
  <si>
    <t>Dott. Colucci</t>
  </si>
  <si>
    <t>AFFIDAMENTO DIRETTO INCARICO PROFESSIONALE PER LA
REDAZIONE DELLO STUDIO GEOLOGICO ED INDAGINI GEOLOGICHE
NELL’AMBITO DELL’INTERVENTO DEI “LAVORI DI AMPLIAMENTO
DELL'EDIFICIO SCOLASTICO IN LOCALITA ROSARIO PER LA
COSTRUZIONE DI ANNESSO LOCALE MENSA - VIA PAPA GIOVANNI
XXIII”. DETERMINA A CONTRARRE</t>
  </si>
  <si>
    <t xml:space="preserve">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LIQUIDAZIONE COMPETENZE PRATICHE AUTORIZZAZIONE EX GENIO CIVILE - REGIONE CALABRIA
</t>
  </si>
  <si>
    <t>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Approvazione progetto esecutivo</t>
  </si>
  <si>
    <t>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Determinazione a contrarre</t>
  </si>
  <si>
    <t xml:space="preserve">Lavori di “Adeguamento sismico e messa a norma degli impianti 
Scuola Centro – Via Roma” nell’ambito del Piano nazionale di ripresa e resilienza (PNRR) Missione 4 – Istruzione e Ricerca – Componente 1 – Potenziamento dell’offerta dei servizi di istruzione: dagli asili nido alle Università – Investimento 3.3 “Piano di messa in sicurezza e riqualificazione dell’edilizia scolastica”, finanziato dall’Unione europea – Next Generation EU – Approvazione progetto esecutivo
</t>
  </si>
  <si>
    <t>Z703C236E1</t>
  </si>
  <si>
    <t>Lavori di “ADEGUAMENTO SISMICO E MESSA A NORMA DEGLI IMPIANTI SCUOLA CENTRO – VIA ROMA”- Missione 4 – Istruzione e Ricerca – Componente 1 – Potenziamento dell’offerta dei servizi di istruzione: dagli asili nido alle Università – Investimento 3.3 “Piano di messa in sicurezza e riqualificazione dell’edilizia scolastica”, finanziato dall’Unione europea – Next Generation EU - Affidamento servizi per pubblicazione gara d’appalto per esecuzione lavori</t>
  </si>
  <si>
    <t xml:space="preserve">Lavori di “Adeguamento sismico e messa a norma degli impianti 
Scuola Centro – Via Roma” nell’ambito del Piano nazionale di ripresa e resilienza (PNRR) Missione 4 – Istruzione e Ricerca – Componente 1 – Potenziamento dell’offerta dei servizi di istruzione: dagli asili nido alle Università – Investimento 3.3 “Piano di messa in sicurezza e riqualificazione dell’edilizia scolastica”, finanziato dall’Unione europea – Next Generation EU – Determinazione a contrarre
</t>
  </si>
  <si>
    <t xml:space="preserve">DITTA EDILPERRI SNC </t>
  </si>
  <si>
    <t>INTERVENTO per la SISTEMAZIONE DEL VERSANTE NEL TERRITORIO DEL COMUNE DI MENDICINO - LOCALITA' ACHERUNTIA - COMPLETAMENTO” – PRESA D’ATTO RISULTANZE DI GARA, RIMODULAZIONE QUADRO ECONOMICO E AGGIUDICAZIONE DEFINITIVA</t>
  </si>
  <si>
    <t>Sig. Vincenzo Reda</t>
  </si>
  <si>
    <t>NOMINA RESPONSABILE DI PROCEDIMENTO DEL SERVIZIO IDRICO E PROTEZIONE CIVILE – SIG. VINCENZO REDA</t>
  </si>
  <si>
    <t>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PRESA D’ATTO
RISULTANZE DI GARA, RIMODULAZIONE QUADRO ECONOMICO
E AGGIUDICAZIONE DEFINITIVA</t>
  </si>
  <si>
    <t>ing. Salvatore Modesto</t>
  </si>
  <si>
    <t>Liquidazione fattura PA n. 13 del 06.09.2023 Ing. Salvatore Modesto relativa ad incarico di lavoro autonomo per una unità con il profilo P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Periodo 01.06.2023- 31.08.2023</t>
  </si>
  <si>
    <t>Carbone Climatizzazione</t>
  </si>
  <si>
    <t>INVESTIMENTI DESTINATI AD OPERE PUBBLICHE IN MATERIA DI EFFICIENTAMENTO ENERGETICO E SVILUPPO TERRITORIALE SOSTENIBILI -  A VALERE SUL PIANO NAZIONALE DI RIPRESA E RESILIENZA - Affidamento lavori di: “EFFICIENTAMENTO ENERGETICO SEDE COMUNALE LOTTO FUNZIONALE N. 1 PIAZZA MUNICIPIO – ANNO 2023” ai sensi dell'art. 50, comma 1, lett. a) del D.lgs. n. 36 del 31.03.2023. Determina a contrarre</t>
  </si>
  <si>
    <t>SERGI COSTRUZIONI SRL con sede in Loc. Mazzarella, 26, Rende (CS), P.IVA 0380626290783</t>
  </si>
  <si>
    <t>Lavori di “Adeguamento sismico e messa a norma degli impianti Scuola Centro – Via Roma” nell’ambito del Piano nazionale di ripresa e resilienza (PNRR) Missione 4 – Istruzione e Ricerca – Componente 1 – Potenziamento dell’offerta dei servizi di istruzione: dagli asili nido alle Università – Investimento 3.3 “Piano di messa in sicurezza e riqualificazione dell’edilizia scolastica”, finanziato dall’Unione europea – Next Generation EU – Presa d’atto risultanze di gara, rimodulazione quadro economico e aggiudicazione</t>
  </si>
  <si>
    <t>Z5B3617C62</t>
  </si>
  <si>
    <t>Liquidazione fatture inerenti al servizio di pulizia ufficimesi di Agosto e Settembre 2023</t>
  </si>
  <si>
    <t>LEXMEDIA S.R.L</t>
  </si>
  <si>
    <t>Lavori di “ADEGUAMENTO SISMICO E MESSA A NORMA DEGLI IMPIANTI SCUOLA CENTRO – VIA ROMA”- Missione 4 – Istruzione e Ricerca – Componente 1 – Potenziamento dell’offerta dei servizi di istruzione: dagli asili nido alle Università – Investimento 3.3 “Piano di messa in sicurezza e riqualificazione dell’edilizia scolastica”, finanziato dall’Unione europea – Next Generation EU - Liquidazione fattura per il servizio di pubblicazione gara d’appalto dei lavori</t>
  </si>
  <si>
    <t>Myo Edk</t>
  </si>
  <si>
    <t>Liquidazione spesa per rinnovo abbonamento FORMULApiù EDK – il portale della modulistica e dell’informazione on-line.</t>
  </si>
  <si>
    <t>9341721809 Impresa esecutrice Z1C354D2A4 Ing. Rosa ZE8354DB8B Dott. Geol. Bruno ZA3363DB17 Ing. Manna</t>
  </si>
  <si>
    <t xml:space="preserve">Lavori di “Ampliamento Cimitero Comunale – Blocchi D1–D2–D3” Approvazione e Liquidazione Atti contabili II SAL e compensi tecnici </t>
  </si>
  <si>
    <t>56.409,71 Impresa 3.169,52 Geol Bruno. 4.875,58 ing Rosa 4.575,48 ing. Manna</t>
  </si>
  <si>
    <t>Associazione iisbee</t>
  </si>
  <si>
    <t>Liquidazione fattura n.34 del 17/01/2023, alla ditta Analytical S.r.l. per il servizio analisi di laboratorio campioni autocontrollo acqua destinata al consumo umano sul territorio di Mendicino verifiche di controllo ulteriori anno 2022. (Imp. det. n. 2 del 05.01.2023)</t>
  </si>
  <si>
    <t>Liquidazione fatture n 347 del 07/08/2023 e 528 del 12/12/2023, alla ditta Analytical S.r.l. per il servizio analisi di laboratorio campioni autocontrollo acqua destinata al consumo umano sul territorio di Mendicino verifiche di controllo  anno 2023. (Imp. det. n. 3 del 05.01.2023)</t>
  </si>
  <si>
    <t xml:space="preserve">Amatuzzo Pietro con sede in Malvito (CS) c.da Santa Venere, 2 P.I. 01631510789 </t>
  </si>
  <si>
    <t>impegno di spesa per fornitura e posa in opera caldaia e manutenzione straordinaria impianto riscaldamento sede COM</t>
  </si>
  <si>
    <t>Lucio Reda con sede in Mendicino (CS) Via Pirille 17, P.I. 03748450784</t>
  </si>
  <si>
    <t>impegno di spesa per fornitura e posa in opera pareti in cartongesso ed opere di pitturazione ex sede COM</t>
  </si>
  <si>
    <t>ANALYTICAL S.R.L. 
P.I. e C.F. 03730260788</t>
  </si>
  <si>
    <t>Impegno di spesa ed affidamento servizio analisi di laboratorio campioni autocontrollo acqua destinata al consumo umano territorio comunale. integrazione anno 2023</t>
  </si>
  <si>
    <t xml:space="preserve">, Ditta Giuseppe Mansueto &amp; C Snc </t>
  </si>
  <si>
    <t>Intervento di “Ripristino Ambientale della discarica sita in Loc. Croci Coperta di Mendicino” “Piano Nazionale per il Sud interventi nel settore delle Bonifiche per il superamento della procedura di infrazione EU 2003/2077 causa C 135/05 – Delibera CIPE 60/2012.PRESA D`ATTO ED APPROVAZIONE VARIANTE N. 2 (NON SOSTANZIALE) DELL’APPALTO DEI LAVORI .</t>
  </si>
  <si>
    <t>A</t>
  </si>
  <si>
    <t>Intervento di “Ripristino Ambientale della discarica sita in Loc. Croci Coperta di Mendicino” “Piano Nazionale per il Sud interventi nel settore delle Bonifiche per il superamento della procedura di infrazione EU 2003/2077 causa C 135/05 – Delibera CIPE 60/2012. Approvazione e liquidazione III sal dell’intervento.</t>
  </si>
  <si>
    <t>ZE734BBCC7</t>
  </si>
  <si>
    <t>ZA734C06B6</t>
  </si>
  <si>
    <t>BIANCHI GROUP s.r.l. 
P.I. 02618170787</t>
  </si>
  <si>
    <t>Impegno di spesa ed affidamento fornitura pompa dosatrice e kit installatore PDE.</t>
  </si>
  <si>
    <t>-----------</t>
  </si>
  <si>
    <t>Determinazione liquidazione di spesa per straordinario finalizzato alle attività di coordinamento interventi di organizzazione degli eventi natalizi programmati dall'Amministrazione Comunale.</t>
  </si>
  <si>
    <t>EDIL SERVICE di TERRANOVA A.TO 
P.I. 02245660788</t>
  </si>
  <si>
    <t>“Adeguamento Sismico sede COC ex scuola Coppola Mendicino”.
Approvazione II°SAL.</t>
  </si>
  <si>
    <t>Z2D3383929</t>
  </si>
  <si>
    <r>
      <rPr>
        <sz val="12"/>
        <rFont val="Times New Roman"/>
        <family val="1"/>
      </rPr>
      <t xml:space="preserve">Reda Gianluca
</t>
    </r>
    <r>
      <rPr>
        <sz val="10"/>
        <rFont val="Times New Roman"/>
        <family val="1"/>
      </rPr>
      <t>P.I. 02691200782 – C.F. RDEGLC77P27D086B</t>
    </r>
  </si>
  <si>
    <t>Liquidazione fattura n. 32/001 del 17.12.2021 ditta Reda Gianluca da Mendicino per lavori di ripristino e convogliamento acque bianche in Via Costantino Mortati, giusto impegno Determinazione n. 138/2021.</t>
  </si>
  <si>
    <t>Z79345CCD1</t>
  </si>
  <si>
    <t>Reda Gianluca
P.I. 02691200782 – C.F. RDEGLC77P27D086B</t>
  </si>
  <si>
    <t>Liquidazione fattura n. 1/001 del 12.01.2022 ditta Reda Gianluca da Mendicino per lavori di manutenzione straordinaria agli impianti degli edifici scolastici, giusto impegno di spesa Determinazione n. 156/2021.</t>
  </si>
  <si>
    <t>Z7F33FA7CD</t>
  </si>
  <si>
    <t>Modelplast
P.I. 01479880781</t>
  </si>
  <si>
    <t>Liquidazione fattura n. 1/951 del 31.12.2021 per la fornitura di n. 3 pannelli di policarbonato alveolare fumé, per ripristino pensilina della fermata autobus in loc. Malaugello. (giusta det. Impegno n. 159/021).</t>
  </si>
  <si>
    <t>ZC134DBB2A</t>
  </si>
  <si>
    <t xml:space="preserve">S.V. S.R.L.                                P.I. 01857390783 </t>
  </si>
  <si>
    <t xml:space="preserve">Impegno di spesa per acquisto n° 1 pedana di conglomerato bituminoso a freddo stoccabile in sacchi da 25Kg. </t>
  </si>
  <si>
    <t>ZF233149AF</t>
  </si>
  <si>
    <t>D&amp;P S.R.L.S. 
P.I. e C.F. 03541530782</t>
  </si>
  <si>
    <t>Liquidazione fattura n. FE/2021/0202 del 15.12.2021 per lavori di ripristino parte del manto di copertura della scuola elementare centro di via Roma, ditta D&amp;P S.R.L.S. (giusta det. impegno n. 128/2021).</t>
  </si>
  <si>
    <t>Z323494B7A</t>
  </si>
  <si>
    <t>Acque Potabili S.r.l.</t>
  </si>
  <si>
    <t>Liquidazione fattura n FE/2021/0004 del 31.12.2021 ditta Acque Potabili S.r.l. per lavori di manutenzione straordinaria servizio idrico (giusto imp. det. 165/2021).</t>
  </si>
  <si>
    <t>ZE234849FD</t>
  </si>
  <si>
    <t xml:space="preserve">JOSEPH GERBASI
P.I. C.F. 03021420785 
GRBJPH74T08D086C  </t>
  </si>
  <si>
    <t>Liquidazione fattura n. 3 del 16.01.2022 per lavori di manutenzione impianti elettrici immobili comunali. (giusta det. Impegno n. 163/021).</t>
  </si>
  <si>
    <t>Z8A335DBC9</t>
  </si>
  <si>
    <t>Liquidazione fattura n. 10-02 del 31/10/2021 quale I° acconto per la fornitura di materiale edile vario di consumo per lavori. Ditta S.V. S.r.l. P.I. 01857390783, (Det. Impegno n. 137/2021).</t>
  </si>
  <si>
    <t>ZCB33DC54E</t>
  </si>
  <si>
    <t>Liquidazione fattura n. 11/02 del 22/11/2021 per l’acquisto n° 1 pedane di conglomerato bituminoso a freddo stoccabile in sacchi da 25 Kg. Ditta S.V. S.r.l. P.I. 01857390783, (Det. Impegno n. 152/2021).</t>
  </si>
  <si>
    <t>Liquidazione fatture: n. 12-02 del 30.11.2021, quale II acconto, 13-02del 31.12.2021, quale III acconto e n 1/02 dell'11.01.2022 quale saldo per la fornitura di materiale edile vario di consumo per lavori. Ditta S.V. S.r.l. P.I. 01857390783, (Det. Impegno n. 137/2021).</t>
  </si>
  <si>
    <t xml:space="preserve">Z0F34D1879 </t>
  </si>
  <si>
    <t>A.A.A.A. Autospurgo Adolfo Fortino S.r.l.             - P.I. 02109800785</t>
  </si>
  <si>
    <t>Impegno di spesa ed affidamento del servizio di interventi urgenti a mezzo autospurgo sulle reti fognarie comunali. Ditta A.A.A.A. Autospurgo Adolfo Fortino S.r.l. - P.I. 02109800785 da Cosenza. (Art. 1 comma 2 lett. a) della Legge di conversione n. 120/2020 e ss.mm.ii.).</t>
  </si>
  <si>
    <t>Fata Roberto   
P.I. C.F. 03031740784  -
FTARRT72P28D086R</t>
  </si>
  <si>
    <t xml:space="preserve">Approvazione I° SAL lavori  di "Manutenzione straordinaria e messa in sicurezza strade comunali anno 2021. </t>
  </si>
  <si>
    <t>Z3B317D23F</t>
  </si>
  <si>
    <t>Associazione Protezione Civile PROCIV - AGORA'</t>
  </si>
  <si>
    <t>Liquidazione saldo rimborso spese all’Associazione Agorà per emergenza sanitaria.</t>
  </si>
  <si>
    <t>Z4334E5E47</t>
  </si>
  <si>
    <t>EDILCARBONE SRLS
P.I. 03525230789</t>
  </si>
  <si>
    <t>Impegno di spesa ed affidamento lavori di ripristino tratto di rete fognaria in Via Enrico Fermi.</t>
  </si>
  <si>
    <t>Z9234E9ACA</t>
  </si>
  <si>
    <t>MILLENNIUM
COSTRUZIONI SRLS
P.I. 03502990785</t>
  </si>
  <si>
    <t xml:space="preserve">Impegno di spesa ed affidamento lavori di riparazione tratto di rete fognaria in
 C/da Rosario e pulizia canale di scolo. 
</t>
  </si>
  <si>
    <t xml:space="preserve">7990554DBF </t>
  </si>
  <si>
    <t>Cosmo S.r.l. 
P.I. 03053190785</t>
  </si>
  <si>
    <t>“Lavori di adeguamento sismico Scuola Materna Pasquali”. 
 Approvazione I° SAL</t>
  </si>
  <si>
    <t xml:space="preserve">Z8A3505AAB </t>
  </si>
  <si>
    <t>PLC S.r.l 
P.I. e C.F. 03505060784</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</si>
  <si>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Determinazione a contrarre</t>
  </si>
  <si>
    <t>ZBE3510D67</t>
  </si>
  <si>
    <t>G&amp;M Elettromeccanica S.r.l. 
P.I. 03288800786</t>
  </si>
  <si>
    <t>Impegno di spesa ed affidamento fornitura pompa clorodosatrice 220 V.
Ditta G&amp;M.</t>
  </si>
  <si>
    <t>ZCF2E3BC8B</t>
  </si>
  <si>
    <t>Liquidazione alla ditta PLC S.r.l. la fattura n. 4/2021 del 15.01.2021 per affidamento lavori di ripristino puntuale, nel comune di Mendicino, e precisamente in Via Stilluzzo, Via Carlo Levi e Viale della Concordia (zona Chiesa Cristo Salvatore). (Impegno n. 115/2020)</t>
  </si>
  <si>
    <t>Z8F3523690</t>
  </si>
  <si>
    <t>SIMAR LIFT
P.I. 03218040784</t>
  </si>
  <si>
    <t>Fornitura e messa in opera batteria allarme ascensore scuola via Roma.</t>
  </si>
  <si>
    <t>lavori di "Manutenzione straordinaria e messa in sicurezza strade comunali anno 2021.  - Affidamento lavori di variante tecnica e suppletiva di cui alla Deliberazione Giunta Comunale n. 16 del 03.02.2022.</t>
  </si>
  <si>
    <t>Z07352FA47</t>
  </si>
  <si>
    <t xml:space="preserve">Affidamento servizi per pubblicazione gara d’appalto per esecuzione lavori nell’ambito dell’intervento dei lavori di “Adeguamento sismico e messa a norma degli impianti - Scuola Centro – via Roma"  </t>
  </si>
  <si>
    <t xml:space="preserve">9102103D00 </t>
  </si>
  <si>
    <t xml:space="preserve">Intervento di “Adeguamento sismico e messa a norma degli impianti Scuola Centro – Via Roma” - DETERMINAZIONE A CONTRARRE - </t>
  </si>
  <si>
    <t>Z8035485AA</t>
  </si>
  <si>
    <t>ing. Antonio Nigro
C.F. NGRNTN80H05D086U</t>
  </si>
  <si>
    <t>Affidamento incarico di progettazione definitiva-esecutiva, direzione dei lavori e coordinamento della sicurezza per lavori di "Completamento dei lavori di Manutenzione Straordinaria Ex Strade Provinciali e Strade Comunali".</t>
  </si>
  <si>
    <t>Z1C354D2A4</t>
  </si>
  <si>
    <t>ing. Gianpaolo Rosa 
C.F. RSOGPL68E18D086G</t>
  </si>
  <si>
    <t>LAVORI DI “AMPLIAMENTO CIMITERO COMUNALE: BLOCCO D1 – D2 – D4”. AFFIDAMENTO INCARICO PROFESSIONALE PER IL SERVIZIO TECNICO RELATIVO ALLA PROGETTAZIONE DEFINITIVA ED ESECUTIVA, ALLA DIREZIONE LAVORI E AL COORDINAMENTO DELLA SICUREZZA.</t>
  </si>
  <si>
    <t>ZE8354DB8B</t>
  </si>
  <si>
    <t>dott. Gaspare Maurizio Bruno
C.F. BRNGPR67B19F125X</t>
  </si>
  <si>
    <t>LAVORI DI “AMPLIAMENTO CIMITERO COMUNALE: BLOCCO D1 – D2 – D4”. AFFIDAMENTO INCARICO PROFESSIONALE PER IL SERVIZIO TECNICO RELATIVO ALLA REDAZIONE DELLA RELAZIONE GEOLOGICA, DIRETTORE OPERATIVO “GEOLOGO” E PROVE GEOGNOSTICHE.</t>
  </si>
  <si>
    <t>Z40346FC1B</t>
  </si>
  <si>
    <t>Liquidazione di spesa per lavori di ripristino del 2° tratto di rete fognaria in Via San Francesco del Comune di Mendicino e fornitura e posa in opera di inerti per chiusura buche stradali.</t>
  </si>
  <si>
    <t>Liquidazione di spesa per lavori di ripristino tratto di rete fognaria in Via Enrico Fermi.</t>
  </si>
  <si>
    <t>Z8534E5693</t>
  </si>
  <si>
    <t xml:space="preserve">Vivai Tecnofleur S.r.l. 
P.I. 01915030765 </t>
  </si>
  <si>
    <t>Impegno di spesa ed affidamento lavori di sistemazione della corte antistante la sede COC.</t>
  </si>
  <si>
    <t>Vari</t>
  </si>
  <si>
    <t>“Ripristino Ambientale della discarica sita in Loc. Croci Coperta di Mendicino” - Approvazione e liquidazione quota anticipazione, compensi tecnici e spese diverse - CUP: G65G12000340003</t>
  </si>
  <si>
    <t>9144877F38</t>
  </si>
  <si>
    <t xml:space="preserve">Rossella Schiavonea Scavello
C.F. SCVRSL85E51B774G </t>
  </si>
  <si>
    <t xml:space="preserve">Affidamento dell’incarico professionale per Verifica preliminare archeologica ed eventuale sorveglianza per “INTERVENTO PER LA SISTEMAZIONE DEL VERSANTE NEL TERRITORIO DEL COMUNE DI MENDICINO - LOCALITA' ACHERUNTIA – COMPLETAMENTO”" Determina a contrarre </t>
  </si>
  <si>
    <t>9146314116 (Geologo)       
9146350EC7 (Indagini)</t>
  </si>
  <si>
    <t>Geol. Franco Di Biase
P.I. 01767540782
Geoperforazioni s.r.l.  
P.I. 03563600786</t>
  </si>
  <si>
    <t>INTERVENTO PER LA SISTEMAZIONE DEL VERSANTE NEL TERRITORIO DEL COMUNE DI MENDICINO - LOCALITA' ACHERUNTIA – COMPLETAMENTO ". Acquisizione CIG</t>
  </si>
  <si>
    <t>913797712D</t>
  </si>
  <si>
    <t>Varie</t>
  </si>
  <si>
    <t>Affidamento diretto, previo richiesta di tre preventivi, per il conferimento dell’incarico di supporto RUP ai sensi dell’art. 31, comma 9 del Decreto Legislativo n. 50 del 18/04/2016, nell’ambito della realizzazione di Opere Pubbliche nel Comune di Mendicino. Determina a contrarre</t>
  </si>
  <si>
    <t>Liquidazione fattura n. 2-02 del 20.01.2022 della Ditta SV S.r.l. da Mendicino P.I. 01857390783 per acquisto n° 1 pedana di conglomerato bituminoso a freddo stoccabile in sacchi da 25Kg.</t>
  </si>
  <si>
    <t>Z43330FD1A</t>
  </si>
  <si>
    <t>Walter Cozza S.r.l. 
P.I. 02050030788</t>
  </si>
  <si>
    <t>Liquidazione alla ditta Walter Cozza s.r.l. la fattura n. 2/PA del 19.10.2021 per affidamento lavori di sostituzione tapparelle in alluminio coibentato alla scuola Centro Via Roma. (Impegno n. 125/2021)</t>
  </si>
  <si>
    <t>Angelo Chimento S.r.l. 
PI e C.F. 02919510780</t>
  </si>
  <si>
    <t>Affidamento ai sensi dell’art. 1 comma 2 lett a) della Legge di conversione n. 120/2020) per i Lavori di “Sostituzione degli infissi esterni ed interni della scuola materna Santa Croce - Annualità 2020 - DPCM 17 luglio 2020” in base a quanto previsto dai commi 311 e 312 della legge di bilancio 2020 (L. 160/2019) - Investimenti in infrastrutture sociali – Anno 2020”</t>
  </si>
  <si>
    <t>9157981CFC</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</si>
  <si>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Acquisizione CIG-Simog</t>
  </si>
  <si>
    <t>Liquidazione fatture alla ditta EUROSINTEX a saldo per la fornitura del lotto n. 1 del PROGETTO DI POTENZIAMENTO DEL SERVIZIO DI RACCOLTA DIFFERENZIATA POR Calabria FESR- FSE 2014-2020 - DGR n. 296 del 28/07/2016 Piano di Azione “Interventi per il miglioramento del servizio di Raccolta Differenziata in Calabria.</t>
  </si>
  <si>
    <t>Liquidazione fatt. n. 2/20 del 28.02.2022 alla ditta G&amp;M. per  fornitura pompa clorodosatrice 220 V. (Imp. 22 del 03.02.2022)</t>
  </si>
  <si>
    <t>Z88312ABAE</t>
  </si>
  <si>
    <t>AF di Filice Luca &amp; fratelli S.N.C.
P.I. 02755040785</t>
  </si>
  <si>
    <t>Liquidazione fattura n. 17/001 del 14.10.2021, alla ditta AF DI FILICE LUCA &amp; F.LLI SNC per la fornitura e messa in opera di una porta filtro presso l'ex Caserma Forestale sita in via Basso La Motta di questo Comune, oggi sede del Polo Sanitario Serre Cosentine. (Impegno det. 44 /2021).</t>
  </si>
  <si>
    <t>Z7B2F1B72A</t>
  </si>
  <si>
    <t>Liquidazione fattura n. 372 del 23.12.2021, alla ditta Analytical S.r.l. per il servizio analisi di laboratorio campioni autocontrollo acqua destinata al consumo umano sul territorio di Mendicino per l’anno 2021. (Imp. det. 153 del 06.11.2020)</t>
  </si>
  <si>
    <t>Liquidazione fattura n. 11/00 del 04.03.2022 ditta Vivai Tecnofleur S.r.l. per lavori di sistemazione della corte antistante la sede COC.</t>
  </si>
  <si>
    <t xml:space="preserve">Approvazione II° SAL lavori di "Manutenzione straordinaria e messa in sicurezza strade comunali anno 2021. </t>
  </si>
  <si>
    <t xml:space="preserve">79296401F0 
Z7D207CAA2 </t>
  </si>
  <si>
    <t xml:space="preserve">Edil Condotte S.r.l.
P.I. 03645580782 </t>
  </si>
  <si>
    <t>“Lavori di demolizione e ricostruzione per il miglioramento sismico -energetico della scuola elementare Tivolille - Via San Paolo”. Approvazione III° SAL e liquidazione servizi tecnici.</t>
  </si>
  <si>
    <t>895216476E</t>
  </si>
  <si>
    <t>F.lli Amato S.r.l. 
P.I. 03060110784</t>
  </si>
  <si>
    <t xml:space="preserve">"Lavori di messa in sicurezza e adeguamento di spazi e aule di edifici pubblici adibiti ad uso scolastico per l’anno scolastico 2021-2022 – Sostituzione infissi, con modifica del partizionamento in ante, forma e dimensioni e collocazione di vasistas". Approvazione Stato Finale dei Lavori. </t>
  </si>
  <si>
    <t>Z7635FE7DD</t>
  </si>
  <si>
    <t>Impegno di spesa ed affidamento lavori di riparazione rete fognaria in località Ferrera.</t>
  </si>
  <si>
    <t>“Adeguamento Sismico sede COC ex scuola Coppola Mendicino”.
Approvazione SAL FINALE e Certificato di Regolare Esecuzione.</t>
  </si>
  <si>
    <t>PA Service - Talesa</t>
  </si>
  <si>
    <t>Conferimento incarico di supporto RUP ai sensi dell’art. 31, comma 9 del Decreto Legislativo n. 50 del 18/04/2016, nell’ambito della realizzazione di Opere Pubbliche nel Comune di Mendicino - Aggiudicazione - CIG Master di Accordo Quadro: 913797712D</t>
  </si>
  <si>
    <t>“Lavori di adeguamento sismico Scuola Materna Pasquali”.  Approvazione della Perizia di Variante tecnica e suppletiva n. 2 senza incremento della spesa complessiva dell’opera ed affidamento dei lavori.</t>
  </si>
  <si>
    <t>ing. Francesco Mandarino</t>
  </si>
  <si>
    <t>"Lavori di demolizione e ricostruzione per il miglioramento sismico-energetico della scuola elementare Tivolille - Via San Paolo"
Liquidazione competenze tecniche presidente della commissione di gara per affidamento lavori</t>
  </si>
  <si>
    <t>Deliberazione di Giunta Comunale n. 6 del 18.01.2022. Attribuzione responsabilità dei servizi all'interno dei settori.</t>
  </si>
  <si>
    <t>ZB13624FD0</t>
  </si>
  <si>
    <t xml:space="preserve"> SISTEMAZIONE DEL VERSANTE  LOCALITA' ACHERUNTIA – 
IMPEGNO DI SPESA E LIQUIDAZIONE PER TARIFFA AUTORIZZAZIONE  ESECUZIONE MOVIMENTI TERRA </t>
  </si>
  <si>
    <t xml:space="preserve">9146314116 
9146350EC7 </t>
  </si>
  <si>
    <t>Geoperforazioni s.r.l.  
P.I. 03563600786
Geol. Franco Di Biase
P.I. 01767540782</t>
  </si>
  <si>
    <t>INTERVENTO PER LA SISTEMAZIONE DEL VERSANTE NEL TERRITORIO DEL COMUNE DI MENDICINO - LOCALITA' ACHERUNTIA – COMPLETAMENTO.
LIQUIDAZIONE INDAGINI GEOGNOSTICHE E ACCONTO SULL’INCARICO PER LA REDAZIONE DELLO STUDIO GEOLOGICO - CUP: G67H15002220001</t>
  </si>
  <si>
    <t xml:space="preserve">Liquidazione servizi per pubblicazione gara d’appalto per esecuzione lavori nell’ambito dell’intervento dei lavori di “Adeguamento sismico e messa a norma degli impianti - Scuola Centro – via Roma"  </t>
  </si>
  <si>
    <t>TRE M COSTRUZIONI S.R.L.
P.I. 02763820780</t>
  </si>
  <si>
    <t xml:space="preserve">LAVORI di ADEGUAMENTO STRUTTURALE E SISMICO - POLO SANITARIO A.S.P. N. 4, VIA OTTAVIO GRECO N. 6. 
RISOLUZIONE DEL CONTRATTO AI SENSI DELL’ART. 107 COMMA 2 DEL D.LGS. 50/2016. </t>
  </si>
  <si>
    <t>LAVORI DI “AMPLIAMENTO CIMITERO COMUNALE: BLOCCO D1 – D2 – D4”. INTEGRAZIONE ED AFFIDAMENTO INCARICO PROFESSIONALE PER IL SERVIZIO TECNICO RELATIVO AI RILIEVI E CONTABILITA’ LAVORI.</t>
  </si>
  <si>
    <t>Liquidazione lavori di riparazione rete fognaria in località Ferrera.
Ditta Fata Roberto</t>
  </si>
  <si>
    <t>ZA3363DB17</t>
  </si>
  <si>
    <t>Ing. Alessandro Manna 
C.F. MNNLSN77P08D086E</t>
  </si>
  <si>
    <t>Lavori di “ampliamento cimitero comunale: blocco D1 – D2 – D3”. Affidamento diretto incarico professionale per Collaudo Statico in corso d’opera.</t>
  </si>
  <si>
    <t xml:space="preserve">ZC71E87E94 </t>
  </si>
  <si>
    <t>arch. Gervasi - ing. Pirillo</t>
  </si>
  <si>
    <t xml:space="preserve">”Programma riqualificazione urbana per alloggi a canone sostenibile nel centro storico. Liquidazione competenze Commissione di Collaudo. </t>
  </si>
  <si>
    <t xml:space="preserve">Z5F32D4BA2 </t>
  </si>
  <si>
    <t>iiSBE</t>
  </si>
  <si>
    <t xml:space="preserve">Liquidazione acconto sul servizio per l’attuazione del processo di valutazione e la certificazione di sostenibilità energetica e ambientale (Protocollo Itaca) nell’ambito dell’intervento dei lavori di “Adeguamento sismico e messa a norma degli impianti "Scuola Centro – via Roma"  </t>
  </si>
  <si>
    <t xml:space="preserve">ZB01BE7E71 </t>
  </si>
  <si>
    <t>ing. Pietro Lappano</t>
  </si>
  <si>
    <t>Liquidazione delle competenze tecniche ing. Pietro Lappano, a saldo dei servizi tecnici resi per i Lavori di “Completamento della Metanizzazione nel territorio comunale e di riqualificazione urbana" CUP: G64H16000780006</t>
  </si>
  <si>
    <t xml:space="preserve">8344205FC8  </t>
  </si>
  <si>
    <t>Perri Alessandro
P. I. 02692530781
C.F. PRRLSN70L19D086</t>
  </si>
  <si>
    <t>Lavori di “Efficientamento del sistema idrico di distribuzione ". Apprvazione SAL Finale e Certificato di Regolare Esecuzione. Liquidazione tecnico ed impresa esecutrice.</t>
  </si>
  <si>
    <t>Lavori di “ampliamento cimitero comunale: blocco D1 – D2 – D3”. Pagamento Tariffa Istruttoria Regione Calabria – Deposito ex Genio Civile.</t>
  </si>
  <si>
    <t>Lavori di "Manutenzione straordinaria e messa in sicurezza strade comunali anno 2021”. Apprvazione SAL Finale e Certificato di Regolare Esecuzione. Liquidazione tecnico ed impresa esecutrice.</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</si>
  <si>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Approvazione Stato Finale dei Lavori.</t>
  </si>
  <si>
    <t>Liquidazione lavori di riparazione tratto di rete fognaria in C/da Rosario e pulizia canale di scolo. Ditta Millennium.</t>
  </si>
  <si>
    <t>92685075EF</t>
  </si>
  <si>
    <t>INTERVENTO PER LA SISTEMAZIONE DEL VERSANTE NEL TERRITORIO DEL COMUNE DI MENDICINO - LOCALITA' ACHERUNTIA – COMPLETAMENTO.
AFFIDAMENTO INCARICO DI SUPPORTO AL RUP IN RIFERIMENTO AL CONTRATTO DI ACCORDO QUADRO STIPULATO AI SENSI DELL’ART. 54 DEL D.LGS. 50 DEL 2016 PER LA REALIZZAZIONE DI OPERE PUBBLICHE NEL COMUNE DI MENDICINO</t>
  </si>
  <si>
    <t>ZF4337961D</t>
  </si>
  <si>
    <t xml:space="preserve">MyO S.p.a  (EDK)
P.I. 03222970406 </t>
  </si>
  <si>
    <t>Liquidazione fattura n. 2040/210030398 alla società MyO S.p.a per rinnovo abbonamento FORMULApiù EDK. (Imp. Det. n 145/2021)</t>
  </si>
  <si>
    <t>Z483321EB5</t>
  </si>
  <si>
    <t>GES.APP. S.R.L.
03065760781</t>
  </si>
  <si>
    <t>Lavori di "Realizzazione di un’area fitness/parco giochi inclusivo all’aperto DPCM 17 luglio 2020 - Investimenti in infrastrutture sociali – anno 2021. 
Approvazione Certificato di Ultimazione dei Lavori e Regolare Esecuzione.
Liquidazione SAL Finale</t>
  </si>
  <si>
    <t>Z9631813F4</t>
  </si>
  <si>
    <t>F.lli PARISE Snc  
P.I. 01515090783</t>
  </si>
  <si>
    <t>Liquidazione fattura n. 48/EL del 30.04.2021 Ditta F.lli Parise per lavori di manutenzione straordinaria per la messa in sicurezza del tratto di strada interessato da smottamento al km 1.100 di Via Europa. (Impegno di spesa n. 56 del 27.04.2021).</t>
  </si>
  <si>
    <t>Liquidazione fatture Ditta MATERIALE EDILE BITONTI S.N.C. per fornitura di materiale edile vario di consumo per lavori. (Impegno di spesa n. 1 del 10.01.2022).</t>
  </si>
  <si>
    <t>Z3736F9B79</t>
  </si>
  <si>
    <t>Impegno di spesa ed affidamento lavori di ripristino del funzionamento del pozzo a servizio del serbatoio Veterale.</t>
  </si>
  <si>
    <t>“Lavori di adeguamento sismico Scuola Materna Pasquali” - Compensazione prezzi art. 1 Septies D.L. 73/2021 “Decreto Sostegni bis”, convertito con modificazioni dalla L. n. 106/2021</t>
  </si>
  <si>
    <t>“Lavori di demolizione e ricostruzione per il miglioramento sismico -energetico della scuola elementare Tivolille - Via San Paolo”.  Compensazione prezzi art. 1 Septies D.L. 73/2021 “Decreto Sostegni bis”, convertito con modificazioni dalla L. n. 106/2021</t>
  </si>
  <si>
    <t>Z00373264A</t>
  </si>
  <si>
    <t>869768658B</t>
  </si>
  <si>
    <t>Intervento di “Ripristino Ambientale della discarica sita in Loc. Croci Coperta di Mendicino” “Piano Nazionale per il Sud interventi nel settore delle Bonifiche per il superamento della procedura di infrazione EU 2003/2077 causa C 135/05 – Delibera CIPE 60/2012.  Affidamento lavori di variante. Deliberazione Giunta Comunale n. 71 del 21.07.2022</t>
  </si>
  <si>
    <t>n° 5 Ditte</t>
  </si>
  <si>
    <t>Lavori di “Ampliamento Cimitero Comunale – Blocchi D1–D2–D3” da esperire tramite procedura negoziata senza previa pubblicazione di bando di gara – Determinazione a contrarre</t>
  </si>
  <si>
    <t>Sig. Reda Vincenzo</t>
  </si>
  <si>
    <t>Liquidazione integrazione oraria dei lavoratori LSU - LPU stabilizzati- periodo 01.01.2022 - 30.04.2022. Periodo di riferimento mese di Giugno-Luglio 2022</t>
  </si>
  <si>
    <t>Z1C354D2A4 ing. Rosa     ZE8354DB8B dott. Bruno</t>
  </si>
  <si>
    <t>Ing. Rosa
dott. Bruno</t>
  </si>
  <si>
    <t>Lavori di “Ampliamento Cimitero Comunale – Blocchi D1–D2–D3” Liquidazione acconto servizi tecnici</t>
  </si>
  <si>
    <t>“Lavori di adeguamento sismico Scuola Materna Pasquali”.  Approvazione SAL Finale e Certificato di Regolare Esecuzione. Liquidazione tecnici ed impresa esecutrice.</t>
  </si>
  <si>
    <t>ing. Enrico Costabile
C.F. CSTNRC75C14D086U</t>
  </si>
  <si>
    <t xml:space="preserve">INTERVENTO PER LA SISTEMAZIONE DEL VERSANTE NEL TERRITORIO DEL COMUNE DI MENDICINO - LOCALITA' ACHERUNTIA – COMPLETAMENTO.
AFFIDAMENTO INCARICO PROFESSIONALE PER LA REDAZIONE DEL COLLAUDO STATICO E DEL COLLAUDO TECNICO-AMMINISTRATIVO 
CUP: G67H15002220001 - CIG: 9337698029 </t>
  </si>
  <si>
    <t>Liquidazione fattura Ditta MATERIALE EDILE BITONTI S.N.C. per fornitura di materiale edile vario di consumo per lavori. (Impegno di spesa n. 80 del 19.07.2022).</t>
  </si>
  <si>
    <t>Liquidazione fattura n. 317 del 02.08.2022, alla ditta Analytical S.r.l. per il servizio analisi di laboratorio campioni autocontrollo acqua destinata al consumo umano sul territorio di Mendicino per il primo semestre anno 2022. (Imp. det. 164 del 23.12.2021)</t>
  </si>
  <si>
    <t>Liquidazione fattura n. FE/2022/0005 del 10.08.2022 ditta Acque Potabili S.r.l. per lavori di ripristino del funzionamento del pozzo a servizio del serbatoio Veterale. (Giusto imp. det. 77 del 29.06.2022).</t>
  </si>
  <si>
    <t>9319373DE0</t>
  </si>
  <si>
    <t>PROJECT SERVICE SRL 
P.I. 03291530784</t>
  </si>
  <si>
    <t xml:space="preserve">Affidamento diretto ai sensi dell’art. 1 comma 2 lett a) della Legge di conversione n. 120/2020 modificato dall’art. 51 comma 1 lett. a sub. 2.1. del D.L. 77/2021). 
Lavori di "Completamento Manutenzione Straordinaria Ex Strade Provinciali E Strade Comunali".
</t>
  </si>
  <si>
    <t>935089175C</t>
  </si>
  <si>
    <t>Ing. Marco Cappa
P.I. 02566240780
C.F. CPPMRC73P14D086B</t>
  </si>
  <si>
    <t xml:space="preserve">AFFIDAMENTO DEL SERVIZIO TECNICO RELATIVO ALLA PROGETTAZIONE ESECUTIVA, ALLA DIREZIONE DEI LAVORI E AL COORDINAMENTO DELLA SICUREZZA NELL’AMBITO DELL’INTERVENTO DI AMMODERNAMENTO E RIQUALIFICAZIONE DELLO STADIO COMUNALE “GIOVANNINO DE LUCA” DI CUI ALL’AVVISO PUBBLICO BANDO SPORT E PERIFERIE - DETERMINA DI AFFIDAMENTO  </t>
  </si>
  <si>
    <t>“Lavori di adeguamento sismico Scuola Materna Pasquali”.  Approvazione Relazione acclarante disciplinante i rapporti tra la Regione Calabria - Dipartimento Lavori Pubblici ed il Comune di Mendicino</t>
  </si>
  <si>
    <t>Liquidazione integrazione oraria dei lavoratori LSU - LPU stabilizzati- periodo 01.01.2022 - 30.04.2022. Periodo di riferimento mese di Luglio-Agosto 2022</t>
  </si>
  <si>
    <t>Lavori di “Sostituzione degli infissi esterni ed interni della scuola materna Santa Croce - Annualità 2020 - DPCM 17 luglio 2020” in base a quanto previsto dai commi 311 e 312 della legge di bilancio 2020 (L. 160/2019) - Investimenti in infrastrutture sociali – Anno 2020”
Approvazione I° SAL</t>
  </si>
  <si>
    <t>INTERVENTO PER LA SISTEMAZIONE DEL VERSANTE NEL TERRITORIO DEL COMUNE DI MENDICINO - LOCALITA' ACHERUNTIA – COMPLETAMENTO.
AFFIDAMENTO INCARICO PER LA VERIFICA DELLA PROGETTAZIONE ESECUTIVA AI FINI DELLA VALIDAZIONE (art. 26 del D.lgs. 50 del 2016).
CUP: G67H15002220001 - CIG: 94088669D7</t>
  </si>
  <si>
    <t xml:space="preserve">Condotte SRL </t>
  </si>
  <si>
    <t>Approvazione Relazione Acclarante e Q.E. finale dei Lavori di “Completamento della Metanizzazione nel territorio comunale e di riqualificazione urbana” 
                      CUP: G64H16000780006</t>
  </si>
  <si>
    <t>Intervento di “Ripristino Ambientale della discarica sita in Loc. Croci Coperta di Mendicino” “Piano Nazionale per il Sud interventi nel settore delle Bonifiche per il superamento della procedura di infrazione EU 2003/2077 causa C 135/05 – Delibera CIPE 60/2012.  Approvazione e liquidazione Primo Stato di avanzamento e Competenze tecniche</t>
  </si>
  <si>
    <t>ZE02EB4CA6</t>
  </si>
  <si>
    <t>Liquidazione fattura n° 275 del 09.09.2022 alla ditta SIMAR LIFT SAS di Isabella Angotti e C. per Manutenzione ascensore edificio scolastico di via Roma.</t>
  </si>
  <si>
    <t>Z632EB62D8</t>
  </si>
  <si>
    <t>Liquidazione fattura n° 276 del 09.09.2022 alla ditta SIMAR LIFT SAS di Isabella Angotti e C. per Manutenzione ascensore ex sede COM Mendicino.</t>
  </si>
  <si>
    <t xml:space="preserve">Lavori di "Completamento Manutenzione Straordinaria Ex Strade Provinciali E Strade Comunali" - Approvazione di perizia di variante tecnica suppletiva senza incremento della spesa complessiva dell’opera, ai sensi dell’art. 106 comma 2 lett. b) del D.lgs. 50 del 2016 </t>
  </si>
  <si>
    <t xml:space="preserve">9319373DE0       </t>
  </si>
  <si>
    <t xml:space="preserve">Lavori di "Completamento Manutenzione Straordinaria ex Strade Provinciali e Strade Comunali" – 
Approvazione I° SAL </t>
  </si>
  <si>
    <t>Liquidazione fatture Ditta MATERIALE EDILE BITONTI S.N.C. per fornitura di materiale edile vario di consumo per lavori. (Impegno di spesa n. 80 del 19.07.2022).</t>
  </si>
  <si>
    <t>Affidamento servizi per pubblicazione gara d’appalto per esecuzione lavori nell’ambito dell’intervento dei lavori di “SISTEMAZIONE DEL VERSANTE NEL TERRITORIO DEL COMUNE DI MENDICINO  - LOCALITA' ACHERUNTIA – COMPLETAMENTO”</t>
  </si>
  <si>
    <t xml:space="preserve">INTERVENTO per la SISTEMAZIONE DEL VERSANTE NEL TERRITORIO DEL COMUNE DI MENDICINO - LOCALITA' ACHERUNTIA - COMPLETAMENTO” 
DETERMINAZIONE A CONTRARRE
</t>
  </si>
  <si>
    <t>8776025CEC</t>
  </si>
  <si>
    <t>ing. Romeo + altri</t>
  </si>
  <si>
    <t>Liquidazione competenze tecniche Acheruntia</t>
  </si>
  <si>
    <t>Sergi Costruzioni S.r.l.
P.I. 03806290783</t>
  </si>
  <si>
    <t>Lavori di “Ampliamento Cimitero Comunale – Blocchi D1–D2–D3” Aggiudicazione definitiva</t>
  </si>
  <si>
    <t>Z463896226</t>
  </si>
  <si>
    <t>CONI</t>
  </si>
  <si>
    <t>INTERVENTO DI AMMODERNAMENTO E RIQUALIFICAZIONE DELLO STADIO COMUNALE “GIOVANNINO DE LUCA” – IMPEGNO DI SPESA E CONTESTUALE LIQUIDAZIONE PER PAGAMENTO DIRITTI DI SEGRETERIA RILASCIO PARERE CONI</t>
  </si>
  <si>
    <t xml:space="preserve">9319373DE0 </t>
  </si>
  <si>
    <t>Lavori di "Completamento Manutenzione Straordinaria Ex Strade Provinciali E Strade Comunali" - Affidamento lavori di variante 02 a seguito di approvazione con Deliberazione di Giunta Comunale n. 129 del 13/12/2022</t>
  </si>
  <si>
    <t>79296401F0</t>
  </si>
  <si>
    <t>“Lavori di demolizione e ricostruzione per il miglioramento sismico -energetico della scuola elementare Tivolille - Via San Paolo”. Approvazione Perizia di variante tecnica n. 2 di assestamento.</t>
  </si>
  <si>
    <t>Liquidazione fattura n. FE/2022/0007 del 16.12.2022 ditta Acque Potabili Servizi Idrici Integrati S.r.l. per la manutenzione ordinaria del servizio idrico, giusto impegno di spesa Determinazione n. 39 del 23.03.2022.</t>
  </si>
  <si>
    <r>
      <rPr>
        <b/>
        <sz val="18"/>
        <rFont val="Times New Roman"/>
        <family val="1"/>
      </rPr>
      <t xml:space="preserve">COMUNE DI MENDICINO
</t>
    </r>
    <r>
      <rPr>
        <sz val="18"/>
        <rFont val="Times New Roman"/>
        <family val="1"/>
      </rPr>
      <t>(Provincia di Cosenza)
Settore Lavori Pubblici</t>
    </r>
  </si>
  <si>
    <t>Omnia Energia</t>
  </si>
  <si>
    <t>Approvazione stato finale e certificato di regolare esecuzione.
Lavori di "Efficientamento e risparmio energetico degli edifici pubblici”.</t>
  </si>
  <si>
    <t xml:space="preserve">“Lavori di demolizione e ricostruzione per il miglioramento sismico -energetico della scuola elementare Tivolille - Via San Paolo”.  Approvazione I° SAL </t>
  </si>
  <si>
    <t>Z383020692</t>
  </si>
  <si>
    <t>Arch. Ercole Alitto</t>
  </si>
  <si>
    <t xml:space="preserve">AFFIDAMENTO INCARICO DI COLLAUDATORE STATICO  DEI LAVORI DI ADEGUAMENTO SISMICO SCUOLA MATERNA PASQUALI.   </t>
  </si>
  <si>
    <t>Z383023E75</t>
  </si>
  <si>
    <t>Arch Sergio La Carbonara</t>
  </si>
  <si>
    <t>Affidamento incarico collaudatore statico in corso d'opera per i lavori di “Ampliamento Cimitero Comunale: blocco C1 – C2”.</t>
  </si>
  <si>
    <t>Affidamento gestione e manutenzione servizio idrico</t>
  </si>
  <si>
    <t>8557590AA9</t>
  </si>
  <si>
    <r>
      <rPr>
        <sz val="12"/>
        <rFont val="Times New Roman"/>
        <family val="1"/>
      </rPr>
      <t xml:space="preserve">Perrone Antonio
</t>
    </r>
    <r>
      <rPr>
        <sz val="9"/>
        <rFont val="Times New Roman"/>
        <family val="1"/>
      </rPr>
      <t xml:space="preserve">C.F. PRRNTN84P07B774P 
</t>
    </r>
    <r>
      <rPr>
        <sz val="12"/>
        <rFont val="Times New Roman"/>
        <family val="1"/>
      </rPr>
      <t xml:space="preserve"> P.I. 02584870782</t>
    </r>
  </si>
  <si>
    <t>Aggiudicazione definitiva  Lavori di “Ampliamento Cimitero Comunale: blocco C1 – C2”.</t>
  </si>
  <si>
    <t>Z87303ADDB</t>
  </si>
  <si>
    <t xml:space="preserve">Impegno di spesa ed affidamento lavori di manutenzione straordinaria impianti di riscaldamento edifici scolastici  </t>
  </si>
  <si>
    <t>ZB1304C5D3</t>
  </si>
  <si>
    <t>CONVERSION &amp; LIGHTING SRL
P.I. 01285770770</t>
  </si>
  <si>
    <t>Determina a contrarre per l'affidamento di interventi di manutenzione straordinaria dell’impianto di pubblica illuminazione, (in via Mattia Preti, via Montessori e zone limitrofe) nell’ambito della convenzione CONSIP "Servizio Luce 3-Lotto 7: Basilicata, Calabria, Puglia"</t>
  </si>
  <si>
    <t>“Lavori di messa in sicurezza di alcuni tratti di viabilità comunale” - Approvazione I° SAL.</t>
  </si>
  <si>
    <t xml:space="preserve">80204393A4 </t>
  </si>
  <si>
    <t>SERGI COSTRUZIONI di Sergi Eugenia, P.I. 01969400785</t>
  </si>
  <si>
    <t xml:space="preserve">Lavori di Ristrutturazione, miglioramento e messa in sicurezza della rete viaria agro-silvo-pastorale in località Terredonniche. 
                 Approvazione I SAL
</t>
  </si>
  <si>
    <t>01/0202021</t>
  </si>
  <si>
    <t xml:space="preserve">“Lavori di adeguamento sismico Scuola Materna Pasquali”. 
Liquidazione anticipazione ditta aggiudicataria 
</t>
  </si>
  <si>
    <t>ZF9300119B</t>
  </si>
  <si>
    <r>
      <rPr>
        <sz val="12"/>
        <rFont val="Times New Roman"/>
        <family val="1"/>
      </rPr>
      <t xml:space="preserve">Grimaldi Sergio  
</t>
    </r>
    <r>
      <rPr>
        <sz val="9"/>
        <rFont val="Times New Roman"/>
        <family val="1"/>
      </rPr>
      <t>P.I. 02519770784
C.F. GRMSRG69S30D086T</t>
    </r>
  </si>
  <si>
    <t xml:space="preserve">Liquidazione fattura n° FE/2021/0001/PA del 19/01/2021 all’impresa edile Grimaldi Sergio, per i lavori di adeguamento spazi ex sede COM, per trasferimento Scuola Materna Pasquali. </t>
  </si>
  <si>
    <t>Liquidazione fattura n. 1/001 del 27/01/2021 ditta Reda Gianluca da Mendicino per lavori di manutenzione straordinaria impianti di riscaldamento edifici scolastici, giusto impegno Determinazione n. 7 del 19.01.2021</t>
  </si>
  <si>
    <t xml:space="preserve">ZAE30761B2 </t>
  </si>
  <si>
    <t xml:space="preserve">FUTUR EDIL di CERVELLO A. 
P.I. 03354660783 </t>
  </si>
  <si>
    <t>Impegno di spesa ed affidamento lavori di revisione lattoneria perimetrale tetto dell'ex  edificio sede Com.,  oggi sede scolastica</t>
  </si>
  <si>
    <t xml:space="preserve">7810688FA0 </t>
  </si>
  <si>
    <t xml:space="preserve">Ditta Angelo Chimento S.r.l. – 
P.I. 02919510780 </t>
  </si>
  <si>
    <t>Interventi di Ampliamento in zona sud-ovest costruzione loculi - Intervento di completamento”. 
Approvazione STATO FINALE</t>
  </si>
  <si>
    <t xml:space="preserve">Z012ED56F1 </t>
  </si>
  <si>
    <t>Liquidazione ditta SV fatture 15-02 - 18-02 - 1-02 (impegno 151-2020)</t>
  </si>
  <si>
    <t>ZDD2FC0B6E</t>
  </si>
  <si>
    <t>liquidazione alla ditta S.V.s.r.l la fattura n 19-02 del 31.12.2020 per la fornitura di una pedana di bitume, (giusta det. Impegno n 176/2020</t>
  </si>
  <si>
    <t>ZF930A1879</t>
  </si>
  <si>
    <t>Z6230A402C</t>
  </si>
  <si>
    <t>Impegno di spesa ed affidamento lavori di riparazione e manutenzione rete fognaria e acque bianche a causa di smottamenti</t>
  </si>
  <si>
    <t xml:space="preserve">ZA930A41A9 </t>
  </si>
  <si>
    <t xml:space="preserve">Impegno di spesa ed affidamento lavori di manutenzione rete idrica comunale </t>
  </si>
  <si>
    <t>Z9B30AB67C</t>
  </si>
  <si>
    <t>Impegno di spesa per acquisto una pedane di conglomerato bitume a freddo stoccabile in sacchi da 25Kg</t>
  </si>
  <si>
    <t>Z3830746CB</t>
  </si>
  <si>
    <t>Autorizzazione ed impegno di spesa per intervento urgente a mezzo autospurgo sulle reti di scarico comunali. Ditta A.A.A.A. Autospurgo Adolfo Fortino S.r.l.  - P.I. 02109800785 da Cosenza</t>
  </si>
  <si>
    <t>Liquidazione fattura n FE/2021/0012 del 18/02/2021 alla  ditta Fata Roberto per  lavori di riparazione e manutenzione rete fognaria e acque bianche a causa di smottamenti .
(imp. det. n 19/2021)</t>
  </si>
  <si>
    <t>Liquidazione fattura N° FE/2021/0013 del 18/02/2021 alla ditta Fata Roberto per  lavori di manutenzione ordinaria rete idrica comunale.
(Imp. det. n 20/2021)</t>
  </si>
  <si>
    <t>Liquidazione anticipazione alla ditta appaltatrice per i lavori di “Adeguamento Sismico sede COC ex scuola Coppola Mendicino”.</t>
  </si>
  <si>
    <t>ZA930D6F73</t>
  </si>
  <si>
    <t>Impegno di spesa ed affidamento lavori di riparazione rete acque bianche via Degli Enotri e P.zzetta G. Bruno.</t>
  </si>
  <si>
    <t>Z9830D7F75</t>
  </si>
  <si>
    <t>Protezione Civile</t>
  </si>
  <si>
    <t>FORMAT S.R.L.
P.I 02756750788</t>
  </si>
  <si>
    <t>Impegno di spesa ed affidamento fornitura cartelli e pannelli “Centro Vaccinazioni”.</t>
  </si>
  <si>
    <t>ZF530D8DBD</t>
  </si>
  <si>
    <t>Impegno di spesa ed affidamento lavori di manutenzione ordinaria degli impianti elettrici presso immobili comunali.</t>
  </si>
  <si>
    <t xml:space="preserve">Z681923386
Z592821324 </t>
  </si>
  <si>
    <t>Ing. Turano
Ing. Dodaro</t>
  </si>
  <si>
    <t xml:space="preserve">Interventi di Ampliamento in zona sud-ovest costruzione loculi - Intervento di completamento”. Liquidazione tecnici incaricati. </t>
  </si>
  <si>
    <t>ZF030DFA34</t>
  </si>
  <si>
    <t xml:space="preserve">Impegno di spesa ed affidamento lavori di riparazione tratti di  rete idrica e acque bianche </t>
  </si>
  <si>
    <t>Z3030E5D72</t>
  </si>
  <si>
    <t xml:space="preserve">Bruzia Disinfestazioni s.r.l.s. da Rende
P.I. 03378320786 </t>
  </si>
  <si>
    <t xml:space="preserve">Impegno di spesa ed affidamento disinfezione straordinaria contro covid presso “Centro Vaccinazioni”,  Chiesa di San Pietro, sita in via Madonna del Rosario a Mendicino </t>
  </si>
  <si>
    <t>Z5030ED1EC</t>
  </si>
  <si>
    <t xml:space="preserve">Integrazione impegno di spesa della determina n 27/2021 per ulteriori  cartelli e pannelli per la campagna vaccinazioni </t>
  </si>
  <si>
    <t>Liquidazione fattura 13/PA del 03.03.2021 per intervento autospurgo  sulla rete fognante comunale. Ditta Adolfo Fortino di Adelina Fortino &amp; C. da Cosenza. (giusto impegno det. 22/2021).</t>
  </si>
  <si>
    <t xml:space="preserve">Z27311791F </t>
  </si>
  <si>
    <t xml:space="preserve">Impegno di spesa ed affidamento lavori di riparazione e realizzazione tratti di rete fognaria. </t>
  </si>
  <si>
    <t>Liquidazione fattura n.1_21 dell’8.03.2021 per fornitura cartelli e pannelli per il “Centro Vaccinazioni”. Ditta FORMAT S.r.l. da Cosenza – P.I. 02756750788.</t>
  </si>
  <si>
    <t>Liquidazione fattura n.2_21 dell’11.03.2021 per integrazione impegno di spesa determina n. 27/2021 per ulteriori cartelli e pannelli per la campagna vaccinazioni. Ditta FORMAT S.r.l. da Cosenza – P.I. 02756750788.</t>
  </si>
  <si>
    <t>Liquidazione anticipazione ditta appaltatrice dei lavori di “Ampliamento Cimitero Comunale: blocco C1 – C2”.</t>
  </si>
  <si>
    <t>Z433129238</t>
  </si>
  <si>
    <t>Determina a contrarre per l'affidamento di interventi di manutenzione straordinaria sull’impianto di pubblica illuminazione, in varie zone del territorio comunale, nell’ambito della convenzione CONSIP "Servizio Luce 3-Lotto 7: Basilicata, Calabria, Puglia"</t>
  </si>
  <si>
    <t>Liquidazione alla ditta S.V.s.r.l della fattura n. 2-02 del 15.03.2021 per la fornitura di una pedana di bitume, (Det. impegno n. 21/2021).</t>
  </si>
  <si>
    <t>Liquidazione fatture n 3-02 del 25.03.2021 a saldo per la fornitura di materiale edile vario di consumo per lavori. Ditta S.V.s.r.l., (giusta det. Impegno n. 18/2021</t>
  </si>
  <si>
    <t>Z37312C2F3</t>
  </si>
  <si>
    <t>Liquidazione fattura n. FE/2021/0026 alla ditta Fata Roberto per lavori di riparazione rete acque bianche via Degli Enotri e P.zzetta G. Bruno. (Imp. Det. n 26/2021)</t>
  </si>
  <si>
    <t>ZB82EC565C</t>
  </si>
  <si>
    <t>Liquidazione fattura n. 2040/200032255 alla società MyO S.p.a per rinnovo abbonamento FORMULApiù EDK. (Imp. Det. n 142/2020)</t>
  </si>
  <si>
    <t>Impegno di spesa ed affidamento lavori per la fornitura e messa in opera di una porta filtro presso l'ex Caserma Forestale sita in via Basso La Motta di questo Comune, oggi sede del Polo Sanitario Serre Cosentine.</t>
  </si>
  <si>
    <t>Approvazione perizia di variante tecnica e suppletiva lavori di “Adeguamento sismico sede COC ex scuola Coppola Mendicino”.</t>
  </si>
  <si>
    <t>Liquidazione fattura n. 9/001 del 26/03/2021 ditta Reda Gianluca da Mendicino per lavori di riparazione tratti di rete idrica e acque bianche, giusto impegno Determinazione n. 30/2021.</t>
  </si>
  <si>
    <t>Z5A313C85D</t>
  </si>
  <si>
    <t>Arch. Cristina Talesa
P.I. 03175040785</t>
  </si>
  <si>
    <t xml:space="preserve">Affidamento dell’incarico di supporto al rup e supporto alla verifica e validazione del progetto esecutivo nell’ambito dell’intervento dei lavori di “Adeguamento sismico e messa a norma degli impianti "Scuola Centro – via Roma" - Determina a contrarre </t>
  </si>
  <si>
    <t>Z15313C283</t>
  </si>
  <si>
    <t>Geol. Bruno Gaspare
P.I. 02641160789</t>
  </si>
  <si>
    <t xml:space="preserve">Affidamento dell’incarico professionale per la redazione dello studio geologico nell’ambito dell’intervento dei lavori di “Adeguamento sismico e messa a norma degli impianti "Scuola Centro – via Roma"  
Determina a contrarre </t>
  </si>
  <si>
    <t>Determina a Contrarre</t>
  </si>
  <si>
    <t>“RIPRISTINO AMBIENTALE DELLA DISCARICA SITA IN LOC. CROCI COPERTA DI MENDICINO” - DETERMINAZIONE A CONTRARRE</t>
  </si>
  <si>
    <t>Z4631558E3</t>
  </si>
  <si>
    <t>Determina a contrarre per l'affidamento di interventi di manutenzione straordinaria sull’impianto di pubblica illuminazione, in Corrado Alvaro del territorio comunale, nell’ambito della convenzione CONSIP "Servizio Luce 3-Lotto 7: Basilicata, Calabria, Puglia"</t>
  </si>
  <si>
    <t xml:space="preserve">74983802ED </t>
  </si>
  <si>
    <r>
      <rPr>
        <sz val="12"/>
        <rFont val="Times New Roman"/>
        <family val="1"/>
      </rPr>
      <t xml:space="preserve">BAFFA FRANCESCO
</t>
    </r>
    <r>
      <rPr>
        <sz val="10"/>
        <rFont val="Times New Roman"/>
        <family val="1"/>
      </rPr>
      <t>C.F. BFFFNC66S21I309M
+ ALTRI</t>
    </r>
  </si>
  <si>
    <t xml:space="preserve">Lavori di “Razionalizzazione ed ottimizzazione delle fonti di approvvigionamento idrico e relativo efficientamento delle reti di distribuzione dei centri abitati”.
Approvazione III SAL - SAL finale e CRE. Liquidazione competenze tecniche.
</t>
  </si>
  <si>
    <t>Z19316A4E7</t>
  </si>
  <si>
    <t>Impegno di spesa acquisto di apposita segnaletica per centro vaccinale "San Pietro - Mendicino".</t>
  </si>
  <si>
    <t>AUTORIZZAZIONE AL SUBAPPALTO lavori di “Adeguamento Sismico sede COC ex scuola Coppola Mendicino”.</t>
  </si>
  <si>
    <t>Liquidazione fattura n.4_21 del 22.04.2021 per  impegno di spesa determina n. 52/2021 per acquisto  apposita segnaletica per la campagna vaccinazioni per centro vaccinale "San Pietro - Mendicino". Ditta FORMAT S.r.l. da Cosenza – P.I. 02756750788.</t>
  </si>
  <si>
    <t>Impegno di spesa convenzione con l’associazione Agorà per emergenza sanitaria.</t>
  </si>
  <si>
    <t xml:space="preserve">Impegno di spesa ed affidamento lavori di manutenzione straordinaria per la messa in sicurezza del tratto di strada interessato da smottamento al km 1.100 di Via Europa. </t>
  </si>
  <si>
    <t>Z1B2E1D9AE</t>
  </si>
  <si>
    <t>EUREMA SRLS
P.I. 05623520870</t>
  </si>
  <si>
    <t xml:space="preserve">Liquidazione fattura n. FPA5812020 ditta Eurema srls per pubblicazione bando di gara lavori di lavori adeguamento sismico scuola elementare e materna via Papa Giovanni XXIII </t>
  </si>
  <si>
    <t xml:space="preserve">ZA02DA76E8 </t>
  </si>
  <si>
    <t>Liquidazione fattura 44/PA del 14.07.2020 per interventi di autospurgo sulla rete fognante comunale. Ditta A.A.A.A. AUTOSPURGO ADOLFO FORTINO S.A.S. DI A. FORTINO &amp; C. da Cosenza. (giusto impegno det. 89/2020)</t>
  </si>
  <si>
    <t>Lavori di manutenzione straordinaria ex strade provinciali e strade comunali. Approvazione Quadro Economico Definitivo e Relazione Acclarante. CUP: G67H17001450006</t>
  </si>
  <si>
    <t>GARA D’APPALTO LAVORI DI “RIPRISTINO AMBIENTALE DELLA DISCARICA SITA IN LOC. CROCI COPERTA DI MENDICINO” – PROROGA TERMINI PRESENTAZIONE OFFERTE</t>
  </si>
  <si>
    <t>ZDA31BF4DE</t>
  </si>
  <si>
    <t>Determina a contrarre per l'affidamento di interventi di manutenzione straordinaria sull’impianto di pubblica illuminazione, in via E. Fermi del territorio comunale, nell’ambito della convenzione CONSIP "Servizio Luce 3-Lotto 7: Basilicata, Calabria, Puglia"</t>
  </si>
  <si>
    <t xml:space="preserve">Z5E31B59DE </t>
  </si>
  <si>
    <t>E-Distribuzione
P.I. 05779711000</t>
  </si>
  <si>
    <t>Impegno di spesa ed affidamento del servizio, ad E-Distribuzione, di disalimentazione linee elettriche in media tensione su via Della Concordia per esecuzione lavori di ripristino rete fognaria.</t>
  </si>
  <si>
    <t>ZEB31BF587</t>
  </si>
  <si>
    <t>Nuova Demar S.r.l.
P.I. 02551640788</t>
  </si>
  <si>
    <t>Impegno di spesa lavori di manutenzione ordinaria consistenti in rappezzi di bitume da effettuare sulle strade comunali.</t>
  </si>
  <si>
    <t>Z5731C0B68</t>
  </si>
  <si>
    <t>Impegno di spesa lavori di ripristino rete fognaria in via Della Concordia.</t>
  </si>
  <si>
    <t>Provincia di Cosenza</t>
  </si>
  <si>
    <t xml:space="preserve">POR CALABRIA FESR- FSE 2014-2020 - DGR N. 296 DEL 28/07/2016 PIANO DI AZIONE “INTERVENTI PER IL MIGLIORAMENTO DEL SERVIZIO DI RACCOLTA DIFFERENZIATA IN CALABRIA - PROGETTO DI REALIZZAZIONE DEL NUOVO CENTRO PER LA RACCOLTA DIFFERENZIATA – 
IMPEGNO DI SPESA E LIQUIDAZIONE PAGAMENTO SPESE ISTRUTTORIE PER RILASCIO AUTORIZZAZIONE PAESAGGISTICHE REGOLATI DA DELIBERA DI CONSIGLIO N. 40 DEL 24.07.2006.
</t>
  </si>
  <si>
    <t>ZD531C9938</t>
  </si>
  <si>
    <t>Impegno di spesa ed affidamento lavori di riparazione rete fognaria in località Acquafredda.</t>
  </si>
  <si>
    <t xml:space="preserve">“Lavori di demolizione e ricostruzione per il miglioramento sismico -energetico della scuola elementare Tivolille - Via San Paolo”.  Affidamento lavori di variante. Deliberazione Giunta Comunale n. 40 del 18.05.2020. </t>
  </si>
  <si>
    <t>Dott. Federico
Ing. Filippelli
Arch. Talesa</t>
  </si>
  <si>
    <t>“RIPRISTINO AMBIENTALE DELLA DISCARICA SITA IN LOC. CROCI COPERTA DI MENDICINO” - APPROVAZIONE E LIQUIDAZIONE INDAGINI GEOLOGICHE INTEGRATIVE E COMPETENZE TECNICHE</t>
  </si>
  <si>
    <t>Determina a contrarre</t>
  </si>
  <si>
    <t>Determina a contrarre per la procedura relativa all'affidamento dei servizi tecnici di: progettazione esecutiva, rilievi, coordinamento della sicurezza in fase di progettazione e di esecuzione, direzione lavori e contabilita' per l’“Intervento per la sistemazione del versante nel territorio del Comune di Mendicino  - localita' Acheruntia – completamento”</t>
  </si>
  <si>
    <t>Perrone Antonio
C.F. PRRNTN84P07B774P 
 P.I. 02584870782</t>
  </si>
  <si>
    <t>Approvazione I SAL Lavori di “Ampliamento Cimitero Comunale: blocco C1 – C2”.</t>
  </si>
  <si>
    <t xml:space="preserve">ZE22E3BFB4 </t>
  </si>
  <si>
    <t>Liquidazione alla ditta EDILCARBONE SRLS. da Mendicino, P.I.03525230789 della fattura n. 3 del 11.03.2021 per lavori di ripristino tratti di rete fognaria e canali di scolo sul territorio comunale. (Impegno n. 116/2020)</t>
  </si>
  <si>
    <t>ZAE30761B2</t>
  </si>
  <si>
    <t>Liquidazione fattura n. 1/21 del 22.02.2021 per lavori di revisione lattoneria perimetrale tetto dell'ex edificio sede COM, oggi sede scolastica, (giusta det. Impegno n. 14/2021).</t>
  </si>
  <si>
    <t>Z8624B3454</t>
  </si>
  <si>
    <t>Termoimpianti di Mandarino Ivan 
P.I. 2324380787
C.F. MNDVNI73A16D086V</t>
  </si>
  <si>
    <t>Liquidazione fattura26-18 del 06.09.2028 per la fornitura per noleggio bagni chimici in occasione della manifestazione denominata “Radicamenti - Festa della Seta 2018”. Ditta Termoimpianti di Mandarino Ivan con sede in Cerisano (CS) alla via San Pietro, (giusta det. Impegno n. 120/2018).</t>
  </si>
  <si>
    <t>Liquidazione fattura n FE/2021/0041 del 28.05.2021, alla ditta Fata Roberto per lavori di riparazione rete fognaria in località Acquafredda, (giusto impegno det. 66/2021).</t>
  </si>
  <si>
    <t>Liquidazione fatture: n. 4-02 del 30.04.2021 quale I° acconto e n. 5-02 del 25.05.2021 quale saldo per la fornitura di materiale edile vario di consumo per lavori. Ditta S.V. S.r.l. P.I. 01857390783, (Det. Impegno n. 41/2021).</t>
  </si>
  <si>
    <t>ZC931E91DE</t>
  </si>
  <si>
    <t>Z2F31EC67C</t>
  </si>
  <si>
    <t>L.G. Service S.R.L.S.
P.I. 03565560780</t>
  </si>
  <si>
    <t xml:space="preserve">Impegno di spesa ed affidamento lavori di sostituzione tapparelle coibendate alla scuola Centro Via Roma. </t>
  </si>
  <si>
    <t>ZE531EDB1B</t>
  </si>
  <si>
    <t>Determina a contrarre per l'affidamento di interventi di manutenzione straordinaria sull’impianto di pubblica illuminazione, del tratto di impianto in via Martirano del territorio comunale, nell’ambito della convenzione CONSIP "Servizio Luce 3-Lotto 7: Basilicata, Calabria, Puglia"</t>
  </si>
  <si>
    <t>“Lavori di messa in sicurezza di alcuni tratti di viabilità comunale” - Affidamento lavori di variante tecnica e suppletiva di cui alla Deliberazione Giunta Comunale n.  49 del 03.06.2021.</t>
  </si>
  <si>
    <t>869743673C</t>
  </si>
  <si>
    <t>ing. Manuel Micieli
RTP</t>
  </si>
  <si>
    <t xml:space="preserve">AFFIDAMENTO INCARICO PROFESSIONALE PER IL SERVIZIO TECNICO RELATIVO ALLA PROGETTAZIONE ESECUTIVA, ALLA DIREZIONE DEI LAVORI E AL COORDINAMENTO DELLA SICUREZZA NELL’AMBITO DELL’INTERVENTO DEI LAVORI DI “ADEGUAMENTO SISMICO E MESSA A NORMA DEGLI IMPIANTI "SCUOLA CENTRO – VIA ROMA" - </t>
  </si>
  <si>
    <t xml:space="preserve">8776025CEC </t>
  </si>
  <si>
    <t>Nomina Commissione</t>
  </si>
  <si>
    <t>Affidamento dei servizi tecnici di: progettazione esecutiva, rilievi, coordinamento della sicurezza in fase di progettazione e di esecuzione, direzione lavori e contabilità per l’“Intervento per la sistemazione del versante nel territorio del Comune di Mendicino  - localita' Acheruntia”. Nomina commissione di gara</t>
  </si>
  <si>
    <t>Z352D1CAB8</t>
  </si>
  <si>
    <t xml:space="preserve">Approvazione Stato Finale e Certificato di Regolare Esecuzione. Lavori di manutenzione straordinaria tratto di strada Acheruntia – Centro Raccolta Rifiuti. </t>
  </si>
  <si>
    <t>ZE4323173C</t>
  </si>
  <si>
    <t>SERVICE-CRI
  di Lucio Reda 
C.F. RDELCU99D08D086J</t>
  </si>
  <si>
    <t>Impegno di spesa ed affidamento lavori di manutenzione straordinaria presso il Teatro Comunale sito in Via O. Greco.</t>
  </si>
  <si>
    <t xml:space="preserve">Approvazione Perizia di Variante tecnica ed affidamento “Lavori di adeguamento sismico Scuola Materna Pasquali”. </t>
  </si>
  <si>
    <t>ZE332449DA</t>
  </si>
  <si>
    <t>GRIMALDI COSTRUZIONI C.F. GRMSRG69S30D086T
P.I. 02519770784</t>
  </si>
  <si>
    <t>Impegno di spesa ed affidamento lavori di messa in sicurezza cornicione presso l’Edificio Scolastico Centro.</t>
  </si>
  <si>
    <t>Liquidazione fattura n 8/FE del 07/06/2021, alla ditta MILLENNIUM COSTRUZIONI SRLS da Mendicino, per lavori di riparazione e realizzazione tratti di rete fognaria (giusto impegno det. 34/2021).</t>
  </si>
  <si>
    <t xml:space="preserve">Z5731C0B68 </t>
  </si>
  <si>
    <t>Liquidazione fattura n 12/001 del 17/06/2021, alla ditta Reda Gianluca da Mendicino, per lavori di lavori di ripristino rete fognaria in via Della Concordia (giusto impegno det. 64/2021).</t>
  </si>
  <si>
    <t>ZA72988424</t>
  </si>
  <si>
    <t>Liquidazione fattura 22-19 del 06.09.2019 per noleggio bagni chimici in occasione della manifestazione denominata “Radicamenti - Festa della Seta 2019”. Ditta Termoimpianti di Mandarino Ivan con sede in Cerisano (CS) alla via San Pietro, (giusta det. Impegno n. 156/2019).</t>
  </si>
  <si>
    <t xml:space="preserve">Z522ED204C </t>
  </si>
  <si>
    <t>Liquidazione fattura 1/PA del 12.01.2021 per interventi di autospurgo sulla rete fognante comunale. Ditta A.A.A.A. AUTOSPURGO ADOLFO FORTINO S.A.S. DI A. FORTINO &amp; C. da Cosenza. (giusto impegno det. 145/2020)</t>
  </si>
  <si>
    <t>Z09320126D</t>
  </si>
  <si>
    <t>Impegno di spesa ed affidamento lavori di fornitura e sostituzione lampade per illuminazione esterna del Parco Fluviale e della Filanda.</t>
  </si>
  <si>
    <t>Z8B3262145</t>
  </si>
  <si>
    <t xml:space="preserve">Impegno di spesa per acquisto n° 2 pedane di conglomerato bituminoso a freddo stoccabile in sacchi da 25Kg. </t>
  </si>
  <si>
    <t xml:space="preserve">ZD8326A3D6 </t>
  </si>
  <si>
    <t>Impegno di spesa per fornitura e messa in opera conglomerato bituminoso sulle strade comunali.</t>
  </si>
  <si>
    <t>ZED2E72080</t>
  </si>
  <si>
    <t>Liquidazione fattura n 21/PA del 16.11.2020, alla ditta Nuova Demar   per lavori di lavori di manutenzione ordinaria strada comunale in loc. Rizzuto, (giusto impegno det. 128/2020).</t>
  </si>
  <si>
    <t>Z44327E5BD</t>
  </si>
  <si>
    <t>Affidamento lavori di taglio erba strade extraurbane comunali con mezzo meccanico fornito di trincia, completo di allontanamento dai cigli stradali del materiale erboso di risulta a mezzo soffiatori e conferimento presso isola ecologica comunale.</t>
  </si>
  <si>
    <t>8344205FC8</t>
  </si>
  <si>
    <t xml:space="preserve">Affidamento lavori di Perizia di Variante Tecnica e Suppletiva lavori di “Efficientamento del sistema idrico di distribuzione ". </t>
  </si>
  <si>
    <t>ZD62E9AA3C</t>
  </si>
  <si>
    <t>Liquidazione fattura n. 14 del 15.10.2020 per lavori relativi all’impianto elettrico presso impianti comunali, (giusta det. Impegno n. 134/2020).</t>
  </si>
  <si>
    <t>Liquidazione fattura n. 8 del 04.04.2021 per lavori di manutenzione ordinaria degli impianti elettrici presso immobili comunali, (giusta det. Impegno n. 28/2021).</t>
  </si>
  <si>
    <t xml:space="preserve">Z5D3273B03 </t>
  </si>
  <si>
    <t>Impegno di spesa per lavori di manutenzione della sede stradale Rizzuto - Croci Coperta</t>
  </si>
  <si>
    <t xml:space="preserve">8557590AA9 </t>
  </si>
  <si>
    <t>Approvazione perizia di variante Lavori di “Ampliamento Cimitero Comunale: blocco C1 – C2”.</t>
  </si>
  <si>
    <t>ZE531ED925</t>
  </si>
  <si>
    <t>Impegno di spesa ed affidamento lavori di revisione canali di gronda c/o edificio scolastico via san Paolo plesso "B".</t>
  </si>
  <si>
    <t>Z6E2E225FA</t>
  </si>
  <si>
    <t xml:space="preserve">Geom. Simone Carolei
C.F. CRLSMN88C30D086I </t>
  </si>
  <si>
    <t xml:space="preserve">Liquidazione fattura n.1/FE del 29/03/2021 al Geom. Carolei Simone per rilievo tecnico del tratto della strada comunale via Montessori. </t>
  </si>
  <si>
    <t>Liquidazione rimborso parziale spese del 50% all’Associazione Agorà per emergenza sanitaria.</t>
  </si>
  <si>
    <t>RTP Ing. Romeo-arch. Stammena-ing Grandinetti</t>
  </si>
  <si>
    <t>Affidamento dei servizi tecnici di: progettazione esecutiva, rilievi, coordinamento della sicurezza in fase di progettazione e di esecuzione, direzione lavori e contabilità per l’”Intervento per la sistemazione del versante nel territorio del Comune di Mendicino – località Acheruntia”</t>
  </si>
  <si>
    <t>Liquidazione fatture: n. 6/02 del 30.06.2021 quale I° acconto per la fornitura di materiale edile vario di consumo per lavori. Ditta S.V. S.r.l. P.I. 01857390783, (Det. Impegno n. 76/2021).</t>
  </si>
  <si>
    <t>Liquidazione fattura n. 7/02 del 15.07.2021 per l’acquisto n° 2 pedane di conglomerato bituminoso a freddo stoccabile in sacchi da 25 Kg. Ditta S.V. S.r.l. P.I. 01857390783, (Det. Impegno n. 91/2021).</t>
  </si>
  <si>
    <t>Z5D3273B03</t>
  </si>
  <si>
    <t>Liquidazione fattura n. FE/2021/0058 del 29.07.2021, alla ditta Fata Roberto per lavori di lavori di manutenzione della sede stradale Rizzuto - Croci Coperta, (giusto impegno det. 98/2021).</t>
  </si>
  <si>
    <t>ZB432BB032</t>
  </si>
  <si>
    <t>Laboratorio Tecnologico Calabrese S.R.L.
P.I. 02495460780</t>
  </si>
  <si>
    <t>Adeguamento sismico con inserimento isolatori - Caserma dei Carabinieri del Comune di Mendicino. Impegno di spesa per indagini strutturali integrative.</t>
  </si>
  <si>
    <t xml:space="preserve">Liquidazione anticipazione ditta, liquidazione indagini e tecnici incaricati, lavori di “Adeguamento sismico con inserimento isolatori - Caserma dei Carabinieri di Mendicino”. </t>
  </si>
  <si>
    <t>Z5632C7377</t>
  </si>
  <si>
    <t>Impegno di spesa ed affidamento lavori di riparazione tratto di rete fognaria in via Chiati di Mendicino.</t>
  </si>
  <si>
    <t>Liquidazione fattura n. FPA 8/21 dell’11/08/2021 per lavori di manutenzione straordinaria presso il Teatro Comunale sito in Via O. Greco, (giusta det. Impegno n. 83/2021).</t>
  </si>
  <si>
    <t>ZD6328730F</t>
  </si>
  <si>
    <t xml:space="preserve">Autorizzazione ed impegno di spesa per intervento urgente a mezzo autospurgo sulle reti di scarico comunali. Ditta A.A.A.A. Autospurgo Adolfo Fortino S.r.l. - P.I. 02109800785 da Cosenza. </t>
  </si>
  <si>
    <t>Z7B32D437E</t>
  </si>
  <si>
    <t xml:space="preserve">ing. Emmanuel Sicoli
C.F. SCLMNL75P22Z110Q               </t>
  </si>
  <si>
    <t xml:space="preserve">Affidamento incarico professionale per la redazione della relazione specialistica ai fini dell’ottenimento della certificazione di sostenibilità di cui al Protocollo Itaca, nell’ambito dell’intervento dei lavori di “Adeguamento sismico e messa a norma degli impianti "Scuola Centro – via Roma"  </t>
  </si>
  <si>
    <t>Z5F32D4BA2</t>
  </si>
  <si>
    <t>IISBE Italia</t>
  </si>
  <si>
    <t xml:space="preserve">Affidamento servizio per l’attuazione del processo di valutazione e la certificazione di sostenibilità energetica e ambientale (Protocollo Itaca) nell’ambito dell’intervento dei lavori di “Adeguamento sismico e messa a norma degli impianti "Scuola Centro – via Roma"  </t>
  </si>
  <si>
    <t>Liquidazione fattura n. 000036/2021 del 17/07/2021 per lavori di sostituzione tapparelle coibentate alla scuola Centro Via Roma, (giusta det. Impegno n. 77/2021).</t>
  </si>
  <si>
    <t>6082903A58</t>
  </si>
  <si>
    <t>KRATOS S.C.A.R..L. 
P.I. 14034831009</t>
  </si>
  <si>
    <t>Liquidazione Ditta KRATOS S.C.A.R..L. da Roma per il servizio di trattamento delle acque reflue urbane. Periodo dal 01/07/2020 al 31/12/2020.</t>
  </si>
  <si>
    <t>Z2F32E6CAE</t>
  </si>
  <si>
    <t>Geol. Franco Di Biase
P.I. 01767540782</t>
  </si>
  <si>
    <t>Affidamento incarico professionale per l’espletamento dei servizi: studio geologico - geomorfologico e di pericolosità sismica direzione lavori geologici e redazione piano delle indagini per “Intervento per la sistemazione del versante nel territorio del Comune di Mendicino – località Acheruntia”</t>
  </si>
  <si>
    <t>Liquidazione fattura n°232/FE del 25.08.2021 alla ditta SIMAR LIFT SAS di Isabella Angotti e C. per Manutenzione ascensore edificio scolastico di via Roma. (Giusta det impegno n 139/2020).</t>
  </si>
  <si>
    <t>Liquidazione fattura n°233/FE del 25.08.2021 alla ditta SIMAR LIFT SAS di Isabella Angotti e C. per Manutenzione ascensore ex sede COM Mendicino. (Giusta det impegno n 140/2020).</t>
  </si>
  <si>
    <t xml:space="preserve">Lavori di messa in sicurezza di alcuni tratti di viabilità comunale. Approvazione stato finale </t>
  </si>
  <si>
    <t>Arch. Pontoriero</t>
  </si>
  <si>
    <t xml:space="preserve">Affidamento incarico di Direzione dei Lavori e C.S.E. per l’intervento di "Manutenzione straordinaria e messa in sicurezza strade comunali". </t>
  </si>
  <si>
    <t xml:space="preserve">Giuseppe Mansueto &amp; C Snc 
P.I. 01084730785 </t>
  </si>
  <si>
    <t>LAVORI DI “RIPRISTINO AMBIENTALE DELLA DISCARICA SITA IN LOC. CROCI COPERTA DI MENDICINO” - PRESA D'ATTO RISULTANZE DI GARA, RIMODULAZIONE QUADRO ECONOMICO ED AGGIUDICAZIONE DEFINITIVA</t>
  </si>
  <si>
    <t>Z71330B338</t>
  </si>
  <si>
    <t>Impegno di spesa ed affidamento servizio per derattizzazione Istituti scolastici.</t>
  </si>
  <si>
    <t xml:space="preserve">“Adeguamento Sismico sede COC ex scuola Coppola Mendicino”.
Approvazione I°SAL
</t>
  </si>
  <si>
    <t>Z3F330FC06</t>
  </si>
  <si>
    <t>Determina a contrarre per l'affidamento di interventi di manutenzione straordinaria sull’impianto di pubblica illuminazione, del tratto di impianto in via Dei Bretti del territorio comunale, nell’ambito della convenzione CONSIP "Servizio Luce 3-Lotto 7: Basilicata, Calabria, Puglia"</t>
  </si>
  <si>
    <t xml:space="preserve">Impegno di spesa ed affidamento lavori di sostituzione tapparelle in alluminio coibentato alla scuola Centro Via Roma. </t>
  </si>
  <si>
    <t xml:space="preserve">Approvazione Perizia di variante tecnica ed affidamento lavori. Lavori di Ristrutturazione, miglioramento e messa in sicurezza della rete viaria agro-silvo-pastorale in località Terredonniche. 
</t>
  </si>
  <si>
    <t>Determina a contrarre per l'affidamento di interventi di manutenzione straordinaria sull’impianto di pubblica illuminazione, ad integrazione dell’impegno autorizzato con determinazione n 38/2021 del 26.03.2021, in varie zone del territorio comunale, nell’ambito della convenzione CONSIP "Servizio Luce 3-Lotto 7: Basilicata, Calabria, Puglia"</t>
  </si>
  <si>
    <t>Impegno di spesa ed affidamento lavori di ripristino parte del manto di copertura della scuola elementare centro di via Roma.</t>
  </si>
  <si>
    <t xml:space="preserve">Affidamento diretto ai sensi dell’art. 1 comma 2 lett a) della Legge di conversione n. 120/2020 modificato dall’art. 51 comma 1 lett. a sub. 2.1. del D.L. 77/2021). Lavori di "Manutenzione straordinaria e messa in sicurezza strade comunali anno 2021". </t>
  </si>
  <si>
    <t>Liquidazione fattura n. 19 del 26.07.2021 per lavori di fornitura e sostituzione lampade per illuminazione esterna del Parco Fluviale e della Filanda (giusta det. Impegno n. 90/2021).</t>
  </si>
  <si>
    <t xml:space="preserve">Affidamento diretto lavori di “Realizzazione di un’area fitness/parco giochi inclusivo all’aperto” - DPCM 17 luglio 2020 - Investimenti in infrastrutture sociali – anno 2021. </t>
  </si>
  <si>
    <t>ZBA2618AB6</t>
  </si>
  <si>
    <t xml:space="preserve">Liquidazione fattura n 112_19 del 27.11.2019 all’Associazione iiSBE ITALIA, quale seconda rata per l’ottenimento della certificazione di sostenibilità ambiente Protocollo ITACA ristrutturazione scuola dell’infanzia e primaria ubicata in Via Papa Giovanni XXIII contrada Rosario. </t>
  </si>
  <si>
    <t>Liquidazione fatture: n. 8/02 del 31.07.2021 quale II° acconto per la fornitura di materiale edile vario di consumo per lavori. Ditta S.V. S.r.l. P.I. 01857390783, (Det. Impegno n. 76/2021).</t>
  </si>
  <si>
    <t>Liquidazione fattura n. 21/PA del 20.07.2021, ditta Nuova Demar per lavori di manutenzione ordinaria per rappezzi pavimentazione stradale (giusto impegno det. 63/2021).</t>
  </si>
  <si>
    <t>Liquidazione fattura n. 22/PA del 20.07.2021, alla ditta Nuova Demar per lavori di fornitura e messa in opera conglomerato bituminoso sulle strade comunali. (giusto impegno det. 92 /2021).</t>
  </si>
  <si>
    <t>Liquidazione fattura n. FE/2021/0002/PA del 19/07/2021, alla ditta Grimaldi Sergio per lavori di messa in sicurezza cornicione presso l’Edificio Scolastico Centro (giusto impegno det. 85 /2021).</t>
  </si>
  <si>
    <t>Impegno di spesa ed affidamento lavori di ripristino e convogliamento acque bianche in Via Costantino Mortati.</t>
  </si>
  <si>
    <t>ZBC338F0D0</t>
  </si>
  <si>
    <t>Impegno di spesa ed affidamento lavori di manutenzione ascensore ex sede Com.</t>
  </si>
  <si>
    <t xml:space="preserve">ZBE3392E24 </t>
  </si>
  <si>
    <t>Impegno di spesa ed affidamento lavori di ripristino tratto di rete fognaria in Via San Francesco.</t>
  </si>
  <si>
    <t xml:space="preserve">Affidamento diretto ai sensi dell’art. 1 comma 2 lett a) della Legge di conversione n. 120/2020 modificato dall’art. 51 comma 1 lett. a sub. 2.1. del D.L. 77/2021) "Lavori di messa in sicurezza e adeguamento di spazi e aule di edifici pubblici adibiti ad uso scolastico per l’anno scolastico 2021-2022 – Sostituzione infissi, con modifica del partizionamento in ante, forma e dimensioni e collocazione di vasistas" </t>
  </si>
  <si>
    <t xml:space="preserve"> ZBD33930D0</t>
  </si>
  <si>
    <t>arch. Massimo Pontiero
C.F. PNTMSM72C03D086U</t>
  </si>
  <si>
    <t xml:space="preserve">Affidamento incarico di Direzione dei Lavori e C.S.E. per l’intervento di "Manutenzione straordinaria e messa in sicurezza strade comunali" a seguito delle dimissioni  dell'arch. Rosetta Pontoriero giusto prot. n. 10525 del 15.10.2021. </t>
  </si>
  <si>
    <t>Liquidazione alla ditta EDILCARBONE SRLS. da Mendicino, P.I.03525230789 della fattura n. 25 del 23.09.2021 per lavori di riparazione tratto di rete fognaria in via Chiati di Mendicino. (Impegno n. 109/2021)</t>
  </si>
  <si>
    <t>Liquidazione fatture: n. 9/02 del 30.09.2021 quale saldo per la fornitura di materiale edile vario di consumo per lavori. Ditta S.V. S.r.l. P.I. 01857390783, (Det. Impegno n. 76/2021).</t>
  </si>
  <si>
    <t>“Lavori di demolizione e ricostruzione per il miglioramento sismico -energetico della scuola elementare Tivolille - Via San Paolo”. Approvazione II° SAL e liquidazione servizi tecnici.</t>
  </si>
  <si>
    <t>Determina a contrarre (art. 192 TUEL) Prestito ordinario</t>
  </si>
  <si>
    <t>ing. Romeo
arch. Stammena
ing. Grandinetti</t>
  </si>
  <si>
    <t xml:space="preserve">“INTERVENTO PER LA SISTEMAZIONE DEL VERSANTE NEL TERRITORIO DEL COMUNE DI MENDICINO - LOCALITA' ACHERUNTIA – COMPLETAMENTO” LIQUIDAZIONE ANTICIPAZIONE SERVIZI TECNICI – </t>
  </si>
  <si>
    <t xml:space="preserve">80204393A4 
ZE62434724 </t>
  </si>
  <si>
    <t xml:space="preserve">Lavori di Ristrutturazione, miglioramento e messa in sicurezza della rete viaria agro-silvo-pastorale in località Terredonniche. 
                  Approvazione II° SAL
</t>
  </si>
  <si>
    <t>Liquidazione fattura n 332/FE dell’8.11.2021 alla ditta SIMAR LIFT SAS di Isabella Angotti e C. per la funzionalità e sicurezza dell’ascensore (manutenzione straordinaria) ex sede COM Mendicino. (Giusta det impegno n 139/2021).</t>
  </si>
  <si>
    <t xml:space="preserve">Lavori di “Ampliamento Cimitero Comunale: blocco C1 – C2”. Approvazione STATO FINALE </t>
  </si>
  <si>
    <t>ZC7340A87B</t>
  </si>
  <si>
    <t xml:space="preserve">“INTERVENTO PER LA SISTEMAZIONE DEL VERSANTE NEL TERRITORIO DEL COMUNE DI MENDICINO  - LOCALITA' ACHERUNTIA – COMPLETAMENTO” APPROVAZIONE PIANI DELLE INDAGINI  E DETERMINAZIONE A CONTRARRE PER AFFIDAMENTO  INDAGINI GEOLOGICHE – </t>
  </si>
  <si>
    <t>Z9534493C0</t>
  </si>
  <si>
    <t>Impegno di spesa e affidamento servizio per disinfestazione plessiscolastici</t>
  </si>
  <si>
    <t>Determinazione autorizzazione ed impegno di spesa per straordinario finalizzato alle attività di coordinamento interventi di organizzazione degli eventi natalizi programmati dall'Amministrazione Comunale.</t>
  </si>
  <si>
    <t>Impegno di spesa ed affidamento lavori di manutenzione straordinaria agli impianti degli edifici scolastici.</t>
  </si>
  <si>
    <t>ZBE3392E24</t>
  </si>
  <si>
    <t>Liquidazione fattura n. 34 del 27/10/2021 alla ditta EDILCARBONE SRLS. da Mendicino, P.I.03525230789 per lavori di ripristino I° tratto di rete fognaria in Via San Francesco.(Impegno n. 140/2021)</t>
  </si>
  <si>
    <t>Geoperforazioni s.r.l.  
P.I. 03563600786</t>
  </si>
  <si>
    <t xml:space="preserve">Affidamento diretto ai sensi dell’art. 1 comma 2 lett a) della Legge di conversione n. 120/2020 modificato dall’art. 51 comma 1 lett. a sub. 2.1. del D.L. 77/2021) esecuzione di indagini geognostiche ed esplorazioni del sottosuolo –dell'INTERVENTO PER LA SISTEMAZIONE DEL VERSANTE NEL TERRITORIO DEL COMUNE DI MENDICINO - LOCALITA' ACHERUNTIA – COMPLETAMENTO " </t>
  </si>
  <si>
    <t>Impegno di spesa per ripristino pensilina della fermata autobus in loc. Malaugello.</t>
  </si>
  <si>
    <t>Liquidazione fattura n. 9/FE del 06.12.2021 ditta Millennium per lavori di taglio erba strade extraurbane comunali, giusta determinazione n. 94 del 13.07.2021.</t>
  </si>
  <si>
    <t>Liquidazione fatture: n. 52//PA del 06/09/2021, n 54/PA del 17/09/2021 e n 64/PA dell'11/11/2021 per interventi di autospurgo sulla rete fognante comunale. Ditta A.A.A.A. AUTOSPURGO ADOLFO FORTINO S.A.S. DI A. FORTINO &amp; C. da Cosenza. (giusto impegno det. 111/2021)</t>
  </si>
  <si>
    <t>Impegno di spesa ed affidamento lavori di ripristino del 2° tratto di rete fognaria in Via San Francesco del Comune di Mendicino e fornitura e posa in opera di inerti per chiusura buche stradali.</t>
  </si>
  <si>
    <t>Impegno di spesa ed affidamento lavori di manutenzione impianti elettrici immobili comunali.</t>
  </si>
  <si>
    <t>Analytical S.r.l. con sede in via Brenta, 24 Cosenza P.I.03730260787</t>
  </si>
  <si>
    <t>IMPEGNO DI SPESA ED AFFIDAMENTO SERVIZIO ANALISI DI LABORATORIO CAMPIONI AUTOCONTROLLO ACQUA DESTINATA AL CONSUMO UMANO TERRITORIO COMUNALE. ANNO 2022</t>
  </si>
  <si>
    <t>Impegno di spesa per lavori di manutenzione straordinaria sullarete idrica comunale di distribuzione</t>
  </si>
  <si>
    <t>ZEE349793F</t>
  </si>
  <si>
    <t>Determina a contrarre per l'affidamento di interventi di manutenzione straordinaria sull’impianto di pubblica illuminazione, del tratto di impianto in via C. Levi, Via Deledda, Via Repaci, Via L. Da Vinci del territorio comunale, nell’ambito della convenzione CONSIP "Servizio Luce 3-Lotto 7: Basilicata, Calabria, Puglia"</t>
  </si>
  <si>
    <t xml:space="preserve">Lavori di Ristrutturazione, miglioramento e messa in sicurezza della rete viaria agro-silvo-pastorale in località Terredonniche. 
                  Approvazione SAL FINALE E CERTIFICATO DI REGOLARE ESECUZIONE </t>
  </si>
  <si>
    <t>Approvazione Perizia tecnica e di assestamento lavori
"Adeguamento Sismico sede COC ex scuola Coppola Mendicino”.</t>
  </si>
</sst>
</file>

<file path=xl/styles.xml><?xml version="1.0" encoding="utf-8"?>
<styleSheet xmlns="http://schemas.openxmlformats.org/spreadsheetml/2006/main">
  <numFmts count="9">
    <numFmt numFmtId="164" formatCode="General"/>
    <numFmt numFmtId="165" formatCode="_-&quot;€ &quot;* #,##0.00_-;&quot;-€ &quot;* #,##0.00_-;_-&quot;€ &quot;* \-??_-;_-@_-"/>
    <numFmt numFmtId="166" formatCode="[$-409]m/d/yyyy"/>
    <numFmt numFmtId="167" formatCode="General"/>
    <numFmt numFmtId="168" formatCode="@"/>
    <numFmt numFmtId="169" formatCode="&quot;€ &quot;#,##0.00;[RED]&quot;-€ &quot;#,##0.00"/>
    <numFmt numFmtId="170" formatCode="&quot;€ &quot;#,##0;[RED]&quot;-€ &quot;#,##0"/>
    <numFmt numFmtId="171" formatCode="0.00"/>
    <numFmt numFmtId="172" formatCode="[$-F800]dddd&quot;, &quot;mmmm\ dd&quot;, &quot;yyyy"/>
  </numFmts>
  <fonts count="24">
    <font>
      <sz val="10"/>
      <name val="Arial"/>
      <family val="0"/>
    </font>
    <font>
      <sz val="12"/>
      <name val="Times New Roman"/>
      <family val="1"/>
    </font>
    <font>
      <b/>
      <sz val="11"/>
      <name val="Times New Roman"/>
      <family val="1"/>
    </font>
    <font>
      <b/>
      <sz val="26"/>
      <name val="Times New Roman"/>
      <family val="1"/>
    </font>
    <font>
      <sz val="26"/>
      <name val="Times New Roman"/>
      <family val="1"/>
    </font>
    <font>
      <b/>
      <sz val="12"/>
      <name val="Times New Roman"/>
      <family val="1"/>
    </font>
    <font>
      <b/>
      <sz val="11"/>
      <color indexed="8"/>
      <name val="Times New Roman"/>
      <family val="1"/>
    </font>
    <font>
      <b/>
      <sz val="11"/>
      <color indexed="8"/>
      <name val="Arial"/>
      <family val="2"/>
    </font>
    <font>
      <sz val="11"/>
      <name val="Times New Roman"/>
      <family val="1"/>
    </font>
    <font>
      <sz val="10"/>
      <name val="Garamond"/>
      <family val="1"/>
    </font>
    <font>
      <sz val="12"/>
      <color indexed="10"/>
      <name val="Times New Roman"/>
      <family val="1"/>
    </font>
    <font>
      <sz val="10"/>
      <color indexed="8"/>
      <name val="Times New Roman"/>
      <family val="1"/>
    </font>
    <font>
      <sz val="10"/>
      <name val="Times New Roman"/>
      <family val="1"/>
    </font>
    <font>
      <sz val="11"/>
      <color indexed="8"/>
      <name val="Times New Roman"/>
      <family val="1"/>
    </font>
    <font>
      <b/>
      <sz val="10"/>
      <name val="Times New Roman"/>
      <family val="1"/>
    </font>
    <font>
      <sz val="12"/>
      <color indexed="8"/>
      <name val="Times New Roman"/>
      <family val="1"/>
    </font>
    <font>
      <b/>
      <sz val="11"/>
      <color indexed="8"/>
      <name val="Verdana"/>
      <family val="2"/>
    </font>
    <font>
      <sz val="9"/>
      <color indexed="8"/>
      <name val="Tahoma"/>
      <family val="2"/>
    </font>
    <font>
      <b/>
      <sz val="9"/>
      <name val="Times New Roman"/>
      <family val="1"/>
    </font>
    <font>
      <sz val="11"/>
      <name val="Garamond"/>
      <family val="1"/>
    </font>
    <font>
      <b/>
      <sz val="18"/>
      <name val="Times New Roman"/>
      <family val="1"/>
    </font>
    <font>
      <sz val="18"/>
      <name val="Times New Roman"/>
      <family val="1"/>
    </font>
    <font>
      <sz val="9"/>
      <name val="Times New Roman"/>
      <family val="1"/>
    </font>
    <font>
      <b/>
      <sz val="8"/>
      <name val="Arial"/>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Border="0" applyProtection="0">
      <alignment/>
    </xf>
  </cellStyleXfs>
  <cellXfs count="128">
    <xf numFmtId="164" fontId="0" fillId="0" borderId="0" xfId="0" applyAlignment="1">
      <alignment/>
    </xf>
    <xf numFmtId="164" fontId="1" fillId="0" borderId="0" xfId="0" applyNumberFormat="1" applyFont="1" applyAlignment="1" applyProtection="1">
      <alignment/>
      <protection/>
    </xf>
    <xf numFmtId="164" fontId="1" fillId="0" borderId="0" xfId="0" applyNumberFormat="1" applyFont="1" applyAlignment="1" applyProtection="1">
      <alignment horizontal="center"/>
      <protection/>
    </xf>
    <xf numFmtId="164" fontId="2" fillId="0" borderId="0" xfId="0" applyNumberFormat="1" applyFont="1" applyAlignment="1" applyProtection="1">
      <alignment horizontal="center"/>
      <protection/>
    </xf>
    <xf numFmtId="165" fontId="1" fillId="0" borderId="0" xfId="20" applyNumberFormat="1" applyFont="1" applyBorder="1" applyAlignment="1" applyProtection="1">
      <alignment horizontal="justify"/>
      <protection/>
    </xf>
    <xf numFmtId="165" fontId="1" fillId="0" borderId="0" xfId="20" applyNumberFormat="1" applyFont="1" applyBorder="1" applyAlignment="1" applyProtection="1">
      <alignment/>
      <protection/>
    </xf>
    <xf numFmtId="164" fontId="1" fillId="0" borderId="0" xfId="0" applyNumberFormat="1" applyFont="1" applyAlignment="1" applyProtection="1">
      <alignment horizontal="right"/>
      <protection/>
    </xf>
    <xf numFmtId="164" fontId="1" fillId="0" borderId="0" xfId="0" applyNumberFormat="1" applyFont="1" applyAlignment="1" applyProtection="1">
      <alignment horizontal="center" vertical="center" wrapText="1"/>
      <protection/>
    </xf>
    <xf numFmtId="164" fontId="1" fillId="0" borderId="0" xfId="0" applyNumberFormat="1" applyFont="1" applyAlignment="1" applyProtection="1">
      <alignment vertical="center"/>
      <protection/>
    </xf>
    <xf numFmtId="164" fontId="1" fillId="0" borderId="1" xfId="0" applyNumberFormat="1" applyFont="1" applyBorder="1" applyAlignment="1" applyProtection="1">
      <alignment horizontal="center"/>
      <protection/>
    </xf>
    <xf numFmtId="165" fontId="3" fillId="0" borderId="1" xfId="20" applyNumberFormat="1" applyFont="1" applyBorder="1" applyAlignment="1" applyProtection="1">
      <alignment horizontal="center" vertical="center" wrapText="1"/>
      <protection/>
    </xf>
    <xf numFmtId="164" fontId="1" fillId="0" borderId="0" xfId="0" applyNumberFormat="1" applyFont="1" applyAlignment="1" applyProtection="1">
      <alignment horizontal="center" vertical="center"/>
      <protection/>
    </xf>
    <xf numFmtId="164" fontId="5" fillId="2" borderId="1" xfId="0" applyNumberFormat="1"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165" fontId="5" fillId="2" borderId="1" xfId="20" applyNumberFormat="1" applyFont="1" applyFill="1" applyBorder="1" applyAlignment="1" applyProtection="1">
      <alignment horizontal="center" vertical="center" wrapText="1"/>
      <protection/>
    </xf>
    <xf numFmtId="164" fontId="5" fillId="0" borderId="1" xfId="0" applyNumberFormat="1" applyFont="1" applyBorder="1" applyAlignment="1" applyProtection="1">
      <alignment horizontal="center" vertical="center" wrapText="1"/>
      <protection/>
    </xf>
    <xf numFmtId="166" fontId="1" fillId="0" borderId="1" xfId="0" applyNumberFormat="1" applyFont="1" applyBorder="1" applyAlignment="1" applyProtection="1">
      <alignment horizontal="center" vertical="center"/>
      <protection/>
    </xf>
    <xf numFmtId="164" fontId="2"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horizontal="center" vertical="center" wrapText="1"/>
      <protection/>
    </xf>
    <xf numFmtId="164" fontId="1" fillId="0" borderId="1" xfId="0" applyNumberFormat="1" applyFont="1" applyBorder="1" applyAlignment="1" applyProtection="1">
      <alignment horizontal="left" vertical="center" wrapText="1"/>
      <protection/>
    </xf>
    <xf numFmtId="164" fontId="1" fillId="0" borderId="1" xfId="20" applyNumberFormat="1" applyFont="1" applyBorder="1" applyAlignment="1" applyProtection="1">
      <alignment horizontal="justify" vertical="center" wrapText="1"/>
      <protection/>
    </xf>
    <xf numFmtId="165" fontId="1" fillId="0" borderId="1" xfId="20" applyNumberFormat="1" applyFont="1" applyBorder="1" applyAlignment="1" applyProtection="1">
      <alignment horizontal="center" vertical="center"/>
      <protection/>
    </xf>
    <xf numFmtId="164" fontId="5" fillId="0" borderId="1" xfId="0" applyNumberFormat="1" applyFont="1" applyBorder="1" applyAlignment="1" applyProtection="1">
      <alignment horizontal="center" vertical="center"/>
      <protection/>
    </xf>
    <xf numFmtId="164" fontId="6"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horizontal="center" vertical="center"/>
      <protection/>
    </xf>
    <xf numFmtId="164" fontId="1" fillId="0" borderId="1" xfId="20" applyNumberFormat="1" applyFont="1" applyBorder="1" applyAlignment="1" applyProtection="1">
      <alignment horizontal="justify" wrapText="1"/>
      <protection/>
    </xf>
    <xf numFmtId="164" fontId="1" fillId="0" borderId="1" xfId="0" applyNumberFormat="1" applyFont="1" applyBorder="1" applyAlignment="1" applyProtection="1">
      <alignment wrapText="1"/>
      <protection/>
    </xf>
    <xf numFmtId="164" fontId="7" fillId="0" borderId="1" xfId="0" applyNumberFormat="1" applyFont="1" applyBorder="1" applyAlignment="1" applyProtection="1">
      <alignment horizontal="center" vertical="center"/>
      <protection/>
    </xf>
    <xf numFmtId="164" fontId="8" fillId="0" borderId="0" xfId="0" applyNumberFormat="1" applyFont="1" applyAlignment="1" applyProtection="1">
      <alignment vertical="top" wrapText="1"/>
      <protection/>
    </xf>
    <xf numFmtId="164" fontId="1" fillId="0" borderId="1" xfId="0" applyNumberFormat="1" applyFont="1" applyBorder="1" applyAlignment="1" applyProtection="1">
      <alignment/>
      <protection/>
    </xf>
    <xf numFmtId="164" fontId="9" fillId="0" borderId="1" xfId="0" applyNumberFormat="1" applyFont="1" applyBorder="1" applyAlignment="1" applyProtection="1">
      <alignment vertical="top" wrapText="1"/>
      <protection/>
    </xf>
    <xf numFmtId="164" fontId="2" fillId="0" borderId="0" xfId="0" applyNumberFormat="1" applyFont="1" applyAlignment="1" applyProtection="1">
      <alignment horizontal="center" vertical="center"/>
      <protection/>
    </xf>
    <xf numFmtId="168" fontId="1" fillId="0" borderId="1" xfId="20" applyNumberFormat="1" applyFont="1" applyBorder="1" applyAlignment="1" applyProtection="1">
      <alignment horizontal="justify" vertical="center" wrapText="1"/>
      <protection/>
    </xf>
    <xf numFmtId="164" fontId="10" fillId="0" borderId="1" xfId="20" applyNumberFormat="1" applyFont="1" applyBorder="1" applyAlignment="1" applyProtection="1">
      <alignment horizontal="justify" vertical="center" wrapText="1"/>
      <protection/>
    </xf>
    <xf numFmtId="165" fontId="1" fillId="0" borderId="1" xfId="20" applyNumberFormat="1" applyFont="1" applyBorder="1" applyAlignment="1" applyProtection="1">
      <alignment horizontal="center" vertical="center" wrapText="1"/>
      <protection/>
    </xf>
    <xf numFmtId="164" fontId="10" fillId="0" borderId="1" xfId="0" applyNumberFormat="1" applyFont="1" applyBorder="1" applyAlignment="1" applyProtection="1">
      <alignment horizontal="center" vertical="center" wrapText="1"/>
      <protection/>
    </xf>
    <xf numFmtId="168" fontId="1" fillId="0" borderId="0" xfId="0" applyNumberFormat="1" applyFont="1" applyAlignment="1" applyProtection="1">
      <alignment wrapText="1"/>
      <protection/>
    </xf>
    <xf numFmtId="166" fontId="1" fillId="0" borderId="0" xfId="0" applyNumberFormat="1" applyFont="1" applyAlignment="1" applyProtection="1">
      <alignment/>
      <protection/>
    </xf>
    <xf numFmtId="168" fontId="11" fillId="0" borderId="0" xfId="0" applyNumberFormat="1" applyFont="1" applyAlignment="1" applyProtection="1">
      <alignment wrapText="1"/>
      <protection/>
    </xf>
    <xf numFmtId="164" fontId="1" fillId="0" borderId="0" xfId="0" applyNumberFormat="1" applyFont="1" applyAlignment="1" applyProtection="1">
      <alignment wrapText="1"/>
      <protection/>
    </xf>
    <xf numFmtId="164" fontId="12" fillId="0" borderId="1" xfId="20" applyNumberFormat="1" applyFont="1" applyBorder="1" applyAlignment="1" applyProtection="1">
      <alignment horizontal="center" vertical="center" wrapText="1"/>
      <protection/>
    </xf>
    <xf numFmtId="169" fontId="1" fillId="0" borderId="1" xfId="2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wrapText="1"/>
      <protection/>
    </xf>
    <xf numFmtId="164" fontId="8" fillId="0" borderId="1" xfId="20" applyNumberFormat="1" applyFont="1" applyBorder="1" applyAlignment="1" applyProtection="1">
      <alignment horizontal="justify" vertical="center" wrapText="1"/>
      <protection/>
    </xf>
    <xf numFmtId="168" fontId="8" fillId="0" borderId="0" xfId="0" applyNumberFormat="1" applyFont="1" applyAlignment="1" applyProtection="1">
      <alignment wrapText="1"/>
      <protection/>
    </xf>
    <xf numFmtId="164" fontId="1" fillId="0" borderId="1" xfId="20" applyNumberFormat="1" applyFont="1" applyBorder="1" applyAlignment="1" applyProtection="1">
      <alignment horizontal="left" vertical="center" wrapText="1"/>
      <protection/>
    </xf>
    <xf numFmtId="164" fontId="14" fillId="0" borderId="1" xfId="0" applyNumberFormat="1" applyFont="1" applyBorder="1" applyAlignment="1" applyProtection="1">
      <alignment horizontal="center" vertical="center"/>
      <protection/>
    </xf>
    <xf numFmtId="164" fontId="2" fillId="0" borderId="1" xfId="0" applyNumberFormat="1" applyFont="1" applyBorder="1" applyAlignment="1" applyProtection="1">
      <alignment horizontal="center" vertical="center" wrapText="1"/>
      <protection/>
    </xf>
    <xf numFmtId="164" fontId="8" fillId="0" borderId="1" xfId="0" applyNumberFormat="1" applyFont="1" applyBorder="1" applyAlignment="1" applyProtection="1">
      <alignment wrapText="1"/>
      <protection/>
    </xf>
    <xf numFmtId="164" fontId="1" fillId="0" borderId="1" xfId="0" applyNumberFormat="1" applyFont="1" applyBorder="1" applyAlignment="1" applyProtection="1">
      <alignment vertical="top" wrapText="1"/>
      <protection/>
    </xf>
    <xf numFmtId="164" fontId="1" fillId="0" borderId="1" xfId="0" applyNumberFormat="1" applyFont="1" applyBorder="1" applyAlignment="1" applyProtection="1">
      <alignment vertical="center" wrapText="1"/>
      <protection/>
    </xf>
    <xf numFmtId="164" fontId="1" fillId="0" borderId="1" xfId="20" applyNumberFormat="1" applyFont="1" applyBorder="1" applyAlignment="1" applyProtection="1">
      <alignment horizontal="center" vertical="center" wrapText="1"/>
      <protection/>
    </xf>
    <xf numFmtId="165" fontId="1" fillId="0" borderId="1" xfId="20" applyNumberFormat="1" applyFont="1" applyBorder="1" applyAlignment="1" applyProtection="1">
      <alignment/>
      <protection/>
    </xf>
    <xf numFmtId="169" fontId="1" fillId="0" borderId="1" xfId="0" applyNumberFormat="1" applyFont="1" applyBorder="1" applyAlignment="1" applyProtection="1">
      <alignment horizontal="center" vertical="center" wrapText="1"/>
      <protection/>
    </xf>
    <xf numFmtId="164" fontId="2" fillId="0" borderId="1" xfId="0" applyNumberFormat="1" applyFont="1" applyBorder="1" applyAlignment="1" applyProtection="1">
      <alignment vertical="center"/>
      <protection/>
    </xf>
    <xf numFmtId="165" fontId="1" fillId="0" borderId="1" xfId="20" applyNumberFormat="1" applyFont="1" applyBorder="1" applyAlignment="1" applyProtection="1">
      <alignment horizontal="right" vertical="center"/>
      <protection/>
    </xf>
    <xf numFmtId="166" fontId="2"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horizontal="justify"/>
      <protection/>
    </xf>
    <xf numFmtId="168" fontId="2" fillId="0" borderId="1" xfId="0" applyNumberFormat="1" applyFont="1" applyBorder="1" applyAlignment="1" applyProtection="1">
      <alignment horizontal="center" vertical="center" wrapText="1"/>
      <protection/>
    </xf>
    <xf numFmtId="168" fontId="1" fillId="0" borderId="1" xfId="0" applyNumberFormat="1" applyFont="1" applyBorder="1" applyAlignment="1" applyProtection="1">
      <alignment horizontal="center" vertical="center" wrapText="1"/>
      <protection/>
    </xf>
    <xf numFmtId="166" fontId="1" fillId="0" borderId="1" xfId="0" applyNumberFormat="1" applyFont="1" applyBorder="1" applyAlignment="1" applyProtection="1">
      <alignment horizontal="center" vertical="center" wrapText="1"/>
      <protection/>
    </xf>
    <xf numFmtId="165" fontId="1" fillId="0" borderId="1" xfId="20" applyNumberFormat="1" applyFont="1" applyBorder="1" applyAlignment="1" applyProtection="1">
      <alignment horizontal="justify"/>
      <protection/>
    </xf>
    <xf numFmtId="165" fontId="1" fillId="0" borderId="1" xfId="20" applyNumberFormat="1" applyFont="1" applyBorder="1" applyAlignment="1" applyProtection="1">
      <alignment horizontal="left" vertical="center" wrapText="1"/>
      <protection/>
    </xf>
    <xf numFmtId="170" fontId="1" fillId="0" borderId="1" xfId="0" applyNumberFormat="1" applyFont="1" applyBorder="1" applyAlignment="1" applyProtection="1">
      <alignment horizontal="center" vertical="center" wrapText="1"/>
      <protection/>
    </xf>
    <xf numFmtId="164" fontId="1" fillId="0" borderId="1" xfId="20" applyNumberFormat="1" applyFont="1" applyBorder="1" applyAlignment="1" applyProtection="1">
      <alignment horizontal="justify" vertical="center"/>
      <protection/>
    </xf>
    <xf numFmtId="165" fontId="1" fillId="0" borderId="1" xfId="20" applyNumberFormat="1" applyFont="1" applyBorder="1" applyAlignment="1" applyProtection="1">
      <alignment vertical="center"/>
      <protection/>
    </xf>
    <xf numFmtId="169" fontId="1" fillId="0" borderId="1" xfId="0" applyNumberFormat="1" applyFont="1" applyBorder="1" applyAlignment="1" applyProtection="1">
      <alignment horizontal="center" vertical="center"/>
      <protection/>
    </xf>
    <xf numFmtId="169" fontId="1" fillId="0" borderId="1" xfId="20" applyNumberFormat="1" applyFont="1" applyBorder="1" applyAlignment="1" applyProtection="1">
      <alignment horizontal="center" vertical="center" wrapText="1"/>
      <protection/>
    </xf>
    <xf numFmtId="164" fontId="1" fillId="0" borderId="1" xfId="0" applyNumberFormat="1" applyFont="1" applyBorder="1" applyAlignment="1" applyProtection="1">
      <alignment horizontal="justify" vertical="center" wrapText="1"/>
      <protection/>
    </xf>
    <xf numFmtId="164" fontId="2" fillId="0" borderId="1" xfId="0" applyNumberFormat="1" applyFont="1" applyBorder="1" applyAlignment="1" applyProtection="1">
      <alignment horizontal="left" vertical="center"/>
      <protection/>
    </xf>
    <xf numFmtId="164" fontId="6" fillId="0" borderId="1" xfId="0" applyNumberFormat="1" applyFont="1" applyBorder="1" applyAlignment="1" applyProtection="1">
      <alignment vertical="center"/>
      <protection/>
    </xf>
    <xf numFmtId="164" fontId="1" fillId="0" borderId="1" xfId="0" applyNumberFormat="1" applyFont="1" applyBorder="1" applyAlignment="1" applyProtection="1">
      <alignment horizontal="justify" vertical="center"/>
      <protection/>
    </xf>
    <xf numFmtId="164" fontId="1" fillId="0" borderId="1" xfId="0" applyNumberFormat="1" applyFont="1" applyBorder="1" applyAlignment="1" applyProtection="1">
      <alignment vertical="center"/>
      <protection/>
    </xf>
    <xf numFmtId="165" fontId="1" fillId="0" borderId="1" xfId="20" applyNumberFormat="1" applyFont="1" applyBorder="1" applyAlignment="1" applyProtection="1">
      <alignment horizontal="justify" vertical="center"/>
      <protection/>
    </xf>
    <xf numFmtId="169" fontId="1" fillId="0" borderId="1" xfId="20" applyNumberFormat="1" applyFont="1" applyBorder="1" applyAlignment="1" applyProtection="1">
      <alignment horizontal="right" vertical="center"/>
      <protection/>
    </xf>
    <xf numFmtId="166" fontId="1" fillId="0" borderId="1" xfId="0" applyNumberFormat="1" applyFont="1" applyBorder="1" applyAlignment="1" applyProtection="1">
      <alignment vertical="center"/>
      <protection/>
    </xf>
    <xf numFmtId="164" fontId="15" fillId="0" borderId="1" xfId="0" applyNumberFormat="1" applyFont="1" applyBorder="1" applyAlignment="1" applyProtection="1">
      <alignment horizontal="center" vertical="center"/>
      <protection/>
    </xf>
    <xf numFmtId="164" fontId="1" fillId="0" borderId="1" xfId="20" applyNumberFormat="1" applyFont="1" applyBorder="1" applyAlignment="1" applyProtection="1">
      <alignment horizontal="justify" vertical="top" wrapText="1"/>
      <protection/>
    </xf>
    <xf numFmtId="164" fontId="8" fillId="0" borderId="1" xfId="0" applyNumberFormat="1" applyFont="1" applyBorder="1" applyAlignment="1" applyProtection="1">
      <alignment horizontal="center" vertical="center" wrapText="1"/>
      <protection/>
    </xf>
    <xf numFmtId="164" fontId="1" fillId="0" borderId="1" xfId="0" applyNumberFormat="1" applyFont="1" applyBorder="1" applyAlignment="1" applyProtection="1">
      <alignment horizontal="left" vertical="top" wrapText="1"/>
      <protection/>
    </xf>
    <xf numFmtId="164" fontId="1" fillId="0" borderId="1" xfId="0" applyNumberFormat="1" applyFont="1" applyBorder="1" applyAlignment="1" applyProtection="1">
      <alignment horizontal="center" vertical="top" wrapText="1"/>
      <protection/>
    </xf>
    <xf numFmtId="164" fontId="1" fillId="0" borderId="1" xfId="20" applyNumberFormat="1" applyFont="1" applyBorder="1" applyAlignment="1" applyProtection="1">
      <alignment horizontal="left" vertical="top" wrapText="1"/>
      <protection/>
    </xf>
    <xf numFmtId="164" fontId="6" fillId="0" borderId="1" xfId="0" applyNumberFormat="1" applyFont="1" applyBorder="1" applyAlignment="1" applyProtection="1">
      <alignment horizontal="center" vertical="center" wrapText="1"/>
      <protection/>
    </xf>
    <xf numFmtId="166" fontId="2" fillId="0" borderId="1" xfId="0" applyNumberFormat="1" applyFont="1" applyBorder="1" applyAlignment="1" applyProtection="1">
      <alignment horizontal="center" vertical="center" wrapText="1"/>
      <protection/>
    </xf>
    <xf numFmtId="164" fontId="16" fillId="0" borderId="1" xfId="0" applyNumberFormat="1" applyFont="1" applyBorder="1" applyAlignment="1" applyProtection="1">
      <alignment horizontal="center" vertical="center"/>
      <protection/>
    </xf>
    <xf numFmtId="164" fontId="2" fillId="0" borderId="1" xfId="0" applyNumberFormat="1" applyFont="1" applyBorder="1" applyAlignment="1" applyProtection="1">
      <alignment horizontal="left" vertical="center" wrapText="1" indent="1"/>
      <protection/>
    </xf>
    <xf numFmtId="164" fontId="5" fillId="0" borderId="1" xfId="0" applyNumberFormat="1" applyFont="1" applyBorder="1" applyAlignment="1" applyProtection="1">
      <alignment horizontal="justify" vertical="center"/>
      <protection/>
    </xf>
    <xf numFmtId="166" fontId="8" fillId="0" borderId="1" xfId="0" applyNumberFormat="1" applyFont="1" applyBorder="1" applyAlignment="1" applyProtection="1">
      <alignment horizontal="center" vertical="center"/>
      <protection/>
    </xf>
    <xf numFmtId="169" fontId="1" fillId="0" borderId="1" xfId="0" applyNumberFormat="1" applyFont="1" applyBorder="1" applyAlignment="1" applyProtection="1">
      <alignment horizontal="right" vertical="center"/>
      <protection/>
    </xf>
    <xf numFmtId="165" fontId="1" fillId="0" borderId="1" xfId="20" applyNumberFormat="1" applyFont="1" applyBorder="1" applyAlignment="1" applyProtection="1">
      <alignment horizontal="justify" vertical="center" wrapText="1"/>
      <protection/>
    </xf>
    <xf numFmtId="169" fontId="1" fillId="0" borderId="1" xfId="20" applyNumberFormat="1" applyFont="1" applyBorder="1" applyAlignment="1" applyProtection="1">
      <alignment horizontal="justify" vertical="center" wrapText="1"/>
      <protection/>
    </xf>
    <xf numFmtId="165" fontId="5" fillId="0" borderId="1" xfId="20" applyNumberFormat="1" applyFont="1" applyBorder="1" applyAlignment="1" applyProtection="1">
      <alignment horizontal="justify" vertical="center" wrapText="1"/>
      <protection/>
    </xf>
    <xf numFmtId="164" fontId="1" fillId="3" borderId="1" xfId="0" applyNumberFormat="1" applyFont="1" applyFill="1" applyBorder="1" applyAlignment="1" applyProtection="1">
      <alignment horizontal="center" vertical="center"/>
      <protection/>
    </xf>
    <xf numFmtId="164" fontId="1" fillId="3" borderId="1" xfId="20" applyNumberFormat="1" applyFont="1" applyFill="1" applyBorder="1" applyAlignment="1" applyProtection="1">
      <alignment horizontal="justify" vertical="center" wrapText="1"/>
      <protection/>
    </xf>
    <xf numFmtId="164" fontId="1" fillId="3" borderId="1" xfId="0" applyNumberFormat="1" applyFont="1" applyFill="1" applyBorder="1" applyAlignment="1" applyProtection="1">
      <alignment horizontal="center" vertical="center" wrapText="1"/>
      <protection/>
    </xf>
    <xf numFmtId="164" fontId="8" fillId="0" borderId="1" xfId="20" applyNumberFormat="1" applyFont="1" applyBorder="1" applyAlignment="1" applyProtection="1">
      <alignment horizontal="left" vertical="top" wrapText="1"/>
      <protection/>
    </xf>
    <xf numFmtId="164" fontId="8" fillId="0" borderId="1" xfId="0" applyNumberFormat="1" applyFont="1" applyBorder="1" applyAlignment="1" applyProtection="1">
      <alignment vertical="top" wrapText="1"/>
      <protection/>
    </xf>
    <xf numFmtId="171" fontId="2" fillId="0" borderId="1" xfId="0" applyNumberFormat="1" applyFont="1" applyBorder="1" applyAlignment="1" applyProtection="1">
      <alignment horizontal="center" vertical="center"/>
      <protection/>
    </xf>
    <xf numFmtId="164" fontId="15" fillId="0" borderId="1" xfId="0" applyNumberFormat="1" applyFont="1" applyBorder="1" applyAlignment="1" applyProtection="1">
      <alignment vertical="center" wrapText="1"/>
      <protection/>
    </xf>
    <xf numFmtId="164" fontId="18" fillId="0" borderId="1" xfId="0" applyNumberFormat="1" applyFont="1" applyBorder="1" applyAlignment="1" applyProtection="1">
      <alignment horizontal="center" vertical="center"/>
      <protection/>
    </xf>
    <xf numFmtId="164" fontId="5" fillId="4" borderId="1" xfId="0" applyNumberFormat="1" applyFont="1" applyFill="1" applyBorder="1" applyAlignment="1" applyProtection="1">
      <alignment horizontal="center" vertical="center"/>
      <protection/>
    </xf>
    <xf numFmtId="164" fontId="1" fillId="0" borderId="1" xfId="0" applyNumberFormat="1" applyFont="1" applyBorder="1" applyAlignment="1" applyProtection="1">
      <alignment horizontal="right"/>
      <protection/>
    </xf>
    <xf numFmtId="166" fontId="1" fillId="4" borderId="1" xfId="0" applyNumberFormat="1" applyFont="1" applyFill="1" applyBorder="1" applyAlignment="1" applyProtection="1">
      <alignment horizontal="center" vertical="center"/>
      <protection/>
    </xf>
    <xf numFmtId="164" fontId="2" fillId="4" borderId="1" xfId="0" applyNumberFormat="1" applyFont="1" applyFill="1" applyBorder="1" applyAlignment="1" applyProtection="1">
      <alignment horizontal="center" vertical="center"/>
      <protection/>
    </xf>
    <xf numFmtId="164" fontId="1" fillId="4" borderId="1" xfId="0" applyNumberFormat="1" applyFont="1" applyFill="1" applyBorder="1" applyAlignment="1" applyProtection="1">
      <alignment horizontal="center" vertical="center" wrapText="1"/>
      <protection/>
    </xf>
    <xf numFmtId="164" fontId="1" fillId="4" borderId="1" xfId="0" applyNumberFormat="1" applyFont="1" applyFill="1" applyBorder="1" applyAlignment="1" applyProtection="1">
      <alignment horizontal="center" vertical="center"/>
      <protection/>
    </xf>
    <xf numFmtId="164" fontId="1" fillId="4" borderId="1" xfId="20" applyNumberFormat="1" applyFont="1" applyFill="1" applyBorder="1" applyAlignment="1" applyProtection="1">
      <alignment horizontal="justify" vertical="center" wrapText="1"/>
      <protection/>
    </xf>
    <xf numFmtId="164" fontId="1" fillId="4" borderId="1" xfId="20" applyNumberFormat="1" applyFont="1" applyFill="1" applyBorder="1" applyAlignment="1" applyProtection="1">
      <alignment horizontal="justify" vertical="top" wrapText="1"/>
      <protection/>
    </xf>
    <xf numFmtId="165" fontId="1" fillId="4" borderId="1" xfId="20" applyNumberFormat="1" applyFont="1" applyFill="1" applyBorder="1" applyAlignment="1" applyProtection="1">
      <alignment horizontal="center" vertical="center"/>
      <protection/>
    </xf>
    <xf numFmtId="164" fontId="1" fillId="4" borderId="1" xfId="0" applyNumberFormat="1" applyFont="1" applyFill="1" applyBorder="1" applyAlignment="1" applyProtection="1">
      <alignment/>
      <protection/>
    </xf>
    <xf numFmtId="164" fontId="5" fillId="0" borderId="2" xfId="0" applyNumberFormat="1" applyFont="1" applyBorder="1" applyAlignment="1" applyProtection="1">
      <alignment horizontal="center" vertical="center" wrapText="1"/>
      <protection/>
    </xf>
    <xf numFmtId="164" fontId="1" fillId="0" borderId="0" xfId="0" applyNumberFormat="1" applyFont="1" applyAlignment="1" applyProtection="1">
      <alignment horizontal="left" vertical="center" wrapText="1"/>
      <protection/>
    </xf>
    <xf numFmtId="164" fontId="5" fillId="0" borderId="2" xfId="0" applyNumberFormat="1" applyFont="1" applyBorder="1" applyAlignment="1" applyProtection="1">
      <alignment horizontal="center" vertical="center"/>
      <protection/>
    </xf>
    <xf numFmtId="164" fontId="2" fillId="0" borderId="3" xfId="0" applyNumberFormat="1" applyFont="1" applyBorder="1" applyAlignment="1" applyProtection="1">
      <alignment horizontal="center" vertical="center"/>
      <protection/>
    </xf>
    <xf numFmtId="164" fontId="19" fillId="0" borderId="0" xfId="0" applyNumberFormat="1" applyFont="1" applyAlignment="1" applyProtection="1">
      <alignment wrapText="1"/>
      <protection/>
    </xf>
    <xf numFmtId="164" fontId="1" fillId="0" borderId="0" xfId="0" applyNumberFormat="1" applyFont="1" applyAlignment="1" applyProtection="1">
      <alignment vertical="top" wrapText="1"/>
      <protection/>
    </xf>
    <xf numFmtId="164" fontId="6" fillId="0" borderId="0" xfId="0" applyNumberFormat="1" applyFont="1" applyAlignment="1" applyProtection="1">
      <alignment horizontal="center" vertical="center"/>
      <protection/>
    </xf>
    <xf numFmtId="164" fontId="10" fillId="0" borderId="1" xfId="0" applyNumberFormat="1" applyFont="1" applyBorder="1" applyAlignment="1" applyProtection="1">
      <alignment/>
      <protection/>
    </xf>
    <xf numFmtId="165" fontId="10" fillId="0" borderId="1" xfId="20" applyNumberFormat="1" applyFont="1" applyBorder="1" applyAlignment="1" applyProtection="1">
      <alignment horizontal="center" vertical="center"/>
      <protection/>
    </xf>
    <xf numFmtId="165" fontId="20" fillId="0" borderId="1" xfId="20" applyNumberFormat="1" applyFont="1" applyBorder="1" applyAlignment="1" applyProtection="1">
      <alignment horizontal="center" vertical="center" wrapText="1"/>
      <protection/>
    </xf>
    <xf numFmtId="164" fontId="1" fillId="0" borderId="0" xfId="0" applyNumberFormat="1" applyFont="1" applyAlignment="1" applyProtection="1">
      <alignment vertical="center" wrapText="1"/>
      <protection/>
    </xf>
    <xf numFmtId="164" fontId="1" fillId="0" borderId="0" xfId="0" applyNumberFormat="1" applyFont="1" applyAlignment="1" applyProtection="1">
      <alignment horizontal="center" vertical="top" wrapText="1"/>
      <protection/>
    </xf>
    <xf numFmtId="166" fontId="15" fillId="0" borderId="1" xfId="0" applyNumberFormat="1" applyFont="1" applyBorder="1" applyAlignment="1" applyProtection="1">
      <alignment horizontal="center" vertical="center"/>
      <protection/>
    </xf>
    <xf numFmtId="164" fontId="15" fillId="0" borderId="1" xfId="0" applyNumberFormat="1" applyFont="1" applyBorder="1" applyAlignment="1" applyProtection="1">
      <alignment horizontal="center" vertical="center" wrapText="1"/>
      <protection/>
    </xf>
    <xf numFmtId="164" fontId="15" fillId="0" borderId="1" xfId="20" applyNumberFormat="1" applyFont="1" applyBorder="1" applyAlignment="1" applyProtection="1">
      <alignment horizontal="justify" vertical="center" wrapText="1"/>
      <protection/>
    </xf>
    <xf numFmtId="165" fontId="15" fillId="0" borderId="1" xfId="20" applyNumberFormat="1" applyFont="1" applyBorder="1" applyAlignment="1" applyProtection="1">
      <alignment horizontal="center" vertical="center"/>
      <protection/>
    </xf>
    <xf numFmtId="165" fontId="1" fillId="0" borderId="1" xfId="20" applyNumberFormat="1" applyFont="1" applyBorder="1" applyAlignment="1" applyProtection="1">
      <alignment horizontal="justify" wrapText="1"/>
      <protection/>
    </xf>
    <xf numFmtId="172" fontId="2" fillId="0" borderId="1" xfId="0" applyNumberFormat="1"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1:Y269"/>
  <sheetViews>
    <sheetView tabSelected="1" workbookViewId="0" topLeftCell="A1">
      <selection activeCell="A1" sqref="A1"/>
    </sheetView>
  </sheetViews>
  <sheetFormatPr defaultColWidth="9.140625" defaultRowHeight="12.75"/>
  <cols>
    <col min="1" max="1" width="4.421875" style="1" customWidth="1"/>
    <col min="2" max="2" width="9.00390625" style="2" customWidth="1"/>
    <col min="3" max="3" width="15.7109375" style="2" customWidth="1"/>
    <col min="4" max="4" width="33.8515625" style="3" customWidth="1"/>
    <col min="5" max="5" width="21.421875" style="2" customWidth="1"/>
    <col min="6" max="6" width="28.140625" style="2" customWidth="1"/>
    <col min="7" max="7" width="44.00390625" style="4" customWidth="1"/>
    <col min="8" max="8" width="17.421875" style="5" customWidth="1"/>
    <col min="9" max="9" width="7.421875" style="2" customWidth="1"/>
    <col min="10" max="10" width="27.7109375" style="6" customWidth="1"/>
    <col min="11" max="11" width="16.00390625" style="7" customWidth="1"/>
    <col min="12" max="12" width="21.421875" style="1" customWidth="1"/>
    <col min="13" max="13" width="21.421875" style="8" customWidth="1"/>
    <col min="14" max="18" width="9.140625" style="1" customWidth="1"/>
    <col min="19" max="19" width="14.140625" style="1" customWidth="1"/>
    <col min="20" max="20" width="14.7109375" style="1" customWidth="1"/>
    <col min="21" max="16384" width="9.140625" style="1" customWidth="1"/>
  </cols>
  <sheetData>
    <row r="1" spans="2:13" ht="118.5" customHeight="1">
      <c r="B1" s="9"/>
      <c r="C1" s="9"/>
      <c r="D1" s="10" t="s">
        <v>0</v>
      </c>
      <c r="E1" s="10"/>
      <c r="F1" s="10"/>
      <c r="G1" s="10"/>
      <c r="H1" s="10"/>
      <c r="I1" s="10"/>
      <c r="J1" s="10"/>
      <c r="K1" s="10"/>
      <c r="L1" s="10"/>
      <c r="M1" s="10"/>
    </row>
    <row r="2" spans="2:13" s="11" customFormat="1" ht="31.5">
      <c r="B2" s="12" t="s">
        <v>1</v>
      </c>
      <c r="C2" s="12" t="s">
        <v>2</v>
      </c>
      <c r="D2" s="13" t="s">
        <v>3</v>
      </c>
      <c r="E2" s="12" t="s">
        <v>4</v>
      </c>
      <c r="F2" s="12" t="s">
        <v>5</v>
      </c>
      <c r="G2" s="14" t="s">
        <v>6</v>
      </c>
      <c r="H2" s="14" t="s">
        <v>7</v>
      </c>
      <c r="I2" s="12" t="s">
        <v>8</v>
      </c>
      <c r="J2" s="14" t="s">
        <v>9</v>
      </c>
      <c r="K2" s="12" t="s">
        <v>10</v>
      </c>
      <c r="L2" s="12" t="s">
        <v>11</v>
      </c>
      <c r="M2" s="12" t="s">
        <v>12</v>
      </c>
    </row>
    <row r="3" spans="2:13" ht="172.5" customHeight="1">
      <c r="B3" s="15">
        <v>1</v>
      </c>
      <c r="C3" s="16">
        <v>45294</v>
      </c>
      <c r="D3" s="17" t="s">
        <v>13</v>
      </c>
      <c r="E3" s="18" t="s">
        <v>14</v>
      </c>
      <c r="F3" s="18" t="s">
        <v>15</v>
      </c>
      <c r="G3" s="19" t="s">
        <v>16</v>
      </c>
      <c r="H3" s="20"/>
      <c r="I3" s="18" t="s">
        <v>17</v>
      </c>
      <c r="J3" s="21">
        <f>300+12+68.64</f>
        <v>380.64</v>
      </c>
      <c r="K3" s="18"/>
      <c r="L3" s="18"/>
      <c r="M3" s="21">
        <f>300+12+68.64</f>
        <v>380.64</v>
      </c>
    </row>
    <row r="4" spans="2:13" ht="112.5" customHeight="1">
      <c r="B4" s="22">
        <f aca="true" t="shared" si="0" ref="B4:B15">B3+1</f>
        <v>2</v>
      </c>
      <c r="C4" s="16">
        <v>45321</v>
      </c>
      <c r="D4" s="23" t="s">
        <v>18</v>
      </c>
      <c r="E4" s="18" t="s">
        <v>14</v>
      </c>
      <c r="F4" s="18" t="s">
        <v>19</v>
      </c>
      <c r="G4" s="20" t="s">
        <v>20</v>
      </c>
      <c r="H4" s="20"/>
      <c r="I4" s="24" t="s">
        <v>21</v>
      </c>
      <c r="J4" s="21">
        <f>3538*(1.22)</f>
        <v>4316.36</v>
      </c>
      <c r="K4" s="18"/>
      <c r="L4" s="18"/>
      <c r="M4" s="21">
        <f>J4</f>
        <v>4316.36</v>
      </c>
    </row>
    <row r="5" spans="2:13" ht="75.75" customHeight="1">
      <c r="B5" s="22">
        <f t="shared" si="0"/>
        <v>3</v>
      </c>
      <c r="C5" s="16">
        <v>45321</v>
      </c>
      <c r="D5" s="17" t="s">
        <v>22</v>
      </c>
      <c r="E5" s="18" t="s">
        <v>14</v>
      </c>
      <c r="F5" s="18" t="s">
        <v>23</v>
      </c>
      <c r="G5" s="20" t="s">
        <v>24</v>
      </c>
      <c r="H5" s="25"/>
      <c r="I5" s="24" t="s">
        <v>17</v>
      </c>
      <c r="J5" s="21"/>
      <c r="K5" s="18"/>
      <c r="L5" s="18"/>
      <c r="M5" s="21">
        <v>10945</v>
      </c>
    </row>
    <row r="6" spans="2:13" ht="31.5">
      <c r="B6" s="22">
        <f t="shared" si="0"/>
        <v>4</v>
      </c>
      <c r="C6" s="16">
        <v>45328</v>
      </c>
      <c r="D6" s="17" t="s">
        <v>25</v>
      </c>
      <c r="F6" s="18" t="s">
        <v>26</v>
      </c>
      <c r="G6" s="26" t="s">
        <v>27</v>
      </c>
      <c r="H6" s="20"/>
      <c r="I6" s="24" t="s">
        <v>21</v>
      </c>
      <c r="J6" s="21">
        <v>732</v>
      </c>
      <c r="K6" s="18"/>
      <c r="L6" s="18"/>
      <c r="M6" s="21"/>
    </row>
    <row r="7" spans="2:13" ht="54.75" customHeight="1">
      <c r="B7" s="22">
        <f t="shared" si="0"/>
        <v>5</v>
      </c>
      <c r="C7" s="16">
        <v>45329</v>
      </c>
      <c r="D7" s="17" t="s">
        <v>28</v>
      </c>
      <c r="E7" s="18" t="s">
        <v>14</v>
      </c>
      <c r="F7" s="18" t="s">
        <v>29</v>
      </c>
      <c r="G7" s="20" t="s">
        <v>30</v>
      </c>
      <c r="H7" s="20"/>
      <c r="I7" s="24" t="s">
        <v>17</v>
      </c>
      <c r="J7" s="21"/>
      <c r="K7" s="18"/>
      <c r="L7" s="18"/>
      <c r="M7" s="21">
        <f>300*(1.22)</f>
        <v>366</v>
      </c>
    </row>
    <row r="8" spans="2:13" ht="47.25">
      <c r="B8" s="22">
        <f t="shared" si="0"/>
        <v>6</v>
      </c>
      <c r="C8" s="16">
        <v>45329</v>
      </c>
      <c r="D8" s="17" t="s">
        <v>31</v>
      </c>
      <c r="E8" s="18" t="s">
        <v>14</v>
      </c>
      <c r="F8" s="18" t="s">
        <v>29</v>
      </c>
      <c r="G8" s="20" t="s">
        <v>32</v>
      </c>
      <c r="H8" s="20"/>
      <c r="I8" s="24" t="s">
        <v>21</v>
      </c>
      <c r="J8" s="21">
        <f>300*(1.22)</f>
        <v>366</v>
      </c>
      <c r="K8" s="18"/>
      <c r="L8" s="18"/>
      <c r="M8" s="21"/>
    </row>
    <row r="9" spans="2:13" ht="98.25" customHeight="1">
      <c r="B9" s="22">
        <f t="shared" si="0"/>
        <v>7</v>
      </c>
      <c r="C9" s="16">
        <v>45349</v>
      </c>
      <c r="D9" s="27" t="s">
        <v>33</v>
      </c>
      <c r="E9" s="18" t="s">
        <v>14</v>
      </c>
      <c r="F9" s="28" t="s">
        <v>34</v>
      </c>
      <c r="G9" s="20" t="s">
        <v>35</v>
      </c>
      <c r="H9" s="20"/>
      <c r="I9" s="24" t="s">
        <v>21</v>
      </c>
      <c r="J9" s="21"/>
      <c r="K9" s="18"/>
      <c r="L9" s="29"/>
      <c r="M9" s="21"/>
    </row>
    <row r="10" spans="2:13" ht="63">
      <c r="B10" s="22">
        <f t="shared" si="0"/>
        <v>8</v>
      </c>
      <c r="C10" s="16">
        <v>45349</v>
      </c>
      <c r="D10" s="17" t="s">
        <v>36</v>
      </c>
      <c r="E10" s="24" t="s">
        <v>14</v>
      </c>
      <c r="F10" s="18" t="s">
        <v>37</v>
      </c>
      <c r="G10" s="20" t="s">
        <v>38</v>
      </c>
      <c r="H10" s="20"/>
      <c r="I10" s="24" t="s">
        <v>39</v>
      </c>
      <c r="J10" s="21"/>
      <c r="K10" s="18"/>
      <c r="L10" s="18"/>
      <c r="M10" s="21"/>
    </row>
    <row r="11" spans="2:13" ht="58.5" customHeight="1">
      <c r="B11" s="22">
        <f t="shared" si="0"/>
        <v>9</v>
      </c>
      <c r="C11" s="16">
        <v>45365</v>
      </c>
      <c r="D11" s="27" t="s">
        <v>40</v>
      </c>
      <c r="E11" s="18" t="s">
        <v>14</v>
      </c>
      <c r="F11" s="18" t="s">
        <v>41</v>
      </c>
      <c r="G11" s="30" t="s">
        <v>42</v>
      </c>
      <c r="H11" s="20"/>
      <c r="I11" s="24" t="s">
        <v>21</v>
      </c>
      <c r="J11" s="21"/>
      <c r="K11" s="18"/>
      <c r="L11" s="18"/>
      <c r="M11" s="21"/>
    </row>
    <row r="12" spans="2:13" ht="88.5" customHeight="1">
      <c r="B12" s="22">
        <f t="shared" si="0"/>
        <v>10</v>
      </c>
      <c r="C12" s="16">
        <v>45372</v>
      </c>
      <c r="D12" s="31" t="s">
        <v>43</v>
      </c>
      <c r="E12" s="18" t="s">
        <v>14</v>
      </c>
      <c r="F12" s="18" t="s">
        <v>44</v>
      </c>
      <c r="G12" s="20" t="s">
        <v>45</v>
      </c>
      <c r="H12" s="25"/>
      <c r="I12" s="24" t="s">
        <v>21</v>
      </c>
      <c r="J12" s="21">
        <v>4019.56</v>
      </c>
      <c r="K12" s="18"/>
      <c r="L12" s="18"/>
      <c r="M12" s="21"/>
    </row>
    <row r="13" spans="2:13" ht="69" customHeight="1">
      <c r="B13" s="22">
        <f t="shared" si="0"/>
        <v>11</v>
      </c>
      <c r="C13" s="16">
        <v>45376</v>
      </c>
      <c r="D13" s="17" t="s">
        <v>46</v>
      </c>
      <c r="E13" s="18" t="s">
        <v>14</v>
      </c>
      <c r="F13" s="18" t="s">
        <v>47</v>
      </c>
      <c r="G13" s="20" t="s">
        <v>48</v>
      </c>
      <c r="H13" s="20"/>
      <c r="I13" s="24" t="s">
        <v>21</v>
      </c>
      <c r="J13" s="21"/>
      <c r="K13" s="18"/>
      <c r="L13" s="18"/>
      <c r="M13" s="21"/>
    </row>
    <row r="14" spans="2:13" ht="82.5" customHeight="1">
      <c r="B14" s="22">
        <f t="shared" si="0"/>
        <v>12</v>
      </c>
      <c r="C14" s="16">
        <v>45378</v>
      </c>
      <c r="D14" s="17" t="s">
        <v>49</v>
      </c>
      <c r="E14" s="18" t="s">
        <v>14</v>
      </c>
      <c r="F14" s="18" t="s">
        <v>50</v>
      </c>
      <c r="G14" s="20" t="s">
        <v>51</v>
      </c>
      <c r="H14" s="20"/>
      <c r="I14" s="24" t="s">
        <v>21</v>
      </c>
      <c r="J14" s="21"/>
      <c r="K14" s="18"/>
      <c r="L14" s="18"/>
      <c r="M14" s="21"/>
    </row>
    <row r="15" spans="2:13" ht="54" customHeight="1">
      <c r="B15" s="22">
        <f t="shared" si="0"/>
        <v>13</v>
      </c>
      <c r="C15" s="16">
        <v>45378</v>
      </c>
      <c r="D15" s="17" t="s">
        <v>52</v>
      </c>
      <c r="E15" s="18" t="s">
        <v>14</v>
      </c>
      <c r="F15" s="18"/>
      <c r="G15" s="32" t="s">
        <v>53</v>
      </c>
      <c r="H15" s="33"/>
      <c r="I15" s="24" t="s">
        <v>21</v>
      </c>
      <c r="J15" s="34"/>
      <c r="K15" s="35"/>
      <c r="L15" s="18"/>
      <c r="M15" s="21"/>
    </row>
    <row r="16" spans="2:20" ht="106.5" customHeight="1">
      <c r="B16" s="22">
        <v>14</v>
      </c>
      <c r="C16" s="16">
        <v>45378</v>
      </c>
      <c r="D16" s="31" t="s">
        <v>54</v>
      </c>
      <c r="E16" s="18" t="s">
        <v>14</v>
      </c>
      <c r="F16" s="18" t="s">
        <v>55</v>
      </c>
      <c r="G16" s="36" t="s">
        <v>56</v>
      </c>
      <c r="H16" s="33"/>
      <c r="I16" s="24" t="s">
        <v>17</v>
      </c>
      <c r="J16" s="34"/>
      <c r="K16" s="35"/>
      <c r="L16" s="18"/>
      <c r="M16" s="21"/>
      <c r="S16" s="37">
        <v>45425</v>
      </c>
      <c r="T16" s="37">
        <f>S16+300</f>
        <v>45725</v>
      </c>
    </row>
    <row r="17" spans="2:13" ht="63" customHeight="1">
      <c r="B17" s="22">
        <v>15</v>
      </c>
      <c r="C17" s="16">
        <v>45026</v>
      </c>
      <c r="D17" s="17" t="s">
        <v>57</v>
      </c>
      <c r="E17" s="18" t="s">
        <v>14</v>
      </c>
      <c r="F17" s="18">
        <f>'Determine 2023'!$F$79</f>
        <v>0</v>
      </c>
      <c r="G17" s="32" t="s">
        <v>58</v>
      </c>
      <c r="H17" s="33"/>
      <c r="I17" s="24" t="s">
        <v>17</v>
      </c>
      <c r="J17" s="34"/>
      <c r="K17" s="35"/>
      <c r="L17" s="18"/>
      <c r="M17" s="21">
        <v>2299</v>
      </c>
    </row>
    <row r="18" spans="2:13" ht="54.75" customHeight="1">
      <c r="B18" s="22">
        <v>16</v>
      </c>
      <c r="C18" s="16">
        <v>45393</v>
      </c>
      <c r="D18" s="17" t="s">
        <v>59</v>
      </c>
      <c r="E18" s="24" t="s">
        <v>14</v>
      </c>
      <c r="F18" s="38" t="s">
        <v>60</v>
      </c>
      <c r="G18" s="20" t="s">
        <v>61</v>
      </c>
      <c r="H18" s="20"/>
      <c r="I18" s="24" t="s">
        <v>17</v>
      </c>
      <c r="J18" s="21"/>
      <c r="K18" s="39"/>
      <c r="L18" s="18"/>
      <c r="M18" s="21"/>
    </row>
    <row r="19" spans="2:13" ht="36" customHeight="1">
      <c r="B19" s="22">
        <f aca="true" t="shared" si="1" ref="B19:B109">B18+1</f>
        <v>17</v>
      </c>
      <c r="C19" s="16">
        <v>45032</v>
      </c>
      <c r="D19" s="17" t="s">
        <v>62</v>
      </c>
      <c r="E19" s="24" t="s">
        <v>14</v>
      </c>
      <c r="F19" s="40" t="s">
        <v>63</v>
      </c>
      <c r="G19" s="20" t="s">
        <v>64</v>
      </c>
      <c r="H19" s="20"/>
      <c r="I19" s="24" t="s">
        <v>21</v>
      </c>
      <c r="J19" s="41">
        <f>4950*1.1</f>
        <v>5445</v>
      </c>
      <c r="K19" s="18"/>
      <c r="L19" s="18"/>
      <c r="M19" s="21"/>
    </row>
    <row r="20" spans="2:13" ht="212.25" customHeight="1">
      <c r="B20" s="22">
        <f t="shared" si="1"/>
        <v>18</v>
      </c>
      <c r="C20" s="16">
        <v>45400</v>
      </c>
      <c r="D20" s="17" t="s">
        <v>65</v>
      </c>
      <c r="E20" s="24" t="s">
        <v>14</v>
      </c>
      <c r="F20" s="40" t="s">
        <v>66</v>
      </c>
      <c r="G20" s="20" t="s">
        <v>67</v>
      </c>
      <c r="H20" s="20"/>
      <c r="I20" s="24" t="s">
        <v>17</v>
      </c>
      <c r="J20" s="21"/>
      <c r="K20" s="18"/>
      <c r="L20" s="18"/>
      <c r="M20" s="21"/>
    </row>
    <row r="21" spans="2:13" ht="116.25" customHeight="1">
      <c r="B21" s="22">
        <f t="shared" si="1"/>
        <v>19</v>
      </c>
      <c r="C21" s="16">
        <v>45400</v>
      </c>
      <c r="D21" s="17" t="s">
        <v>36</v>
      </c>
      <c r="E21" s="24" t="s">
        <v>14</v>
      </c>
      <c r="F21" s="18" t="s">
        <v>37</v>
      </c>
      <c r="G21" s="42" t="s">
        <v>68</v>
      </c>
      <c r="H21" s="20"/>
      <c r="I21" s="24" t="s">
        <v>21</v>
      </c>
      <c r="J21" s="21"/>
      <c r="K21" s="18"/>
      <c r="L21" s="18"/>
      <c r="M21" s="41">
        <v>44187.44</v>
      </c>
    </row>
    <row r="22" spans="2:13" ht="117" customHeight="1">
      <c r="B22" s="22">
        <f t="shared" si="1"/>
        <v>20</v>
      </c>
      <c r="C22" s="16">
        <v>45400</v>
      </c>
      <c r="D22" s="17" t="s">
        <v>69</v>
      </c>
      <c r="E22" s="24" t="s">
        <v>14</v>
      </c>
      <c r="F22" s="18" t="s">
        <v>70</v>
      </c>
      <c r="G22" s="43" t="s">
        <v>71</v>
      </c>
      <c r="H22" s="20"/>
      <c r="I22" s="24" t="s">
        <v>21</v>
      </c>
      <c r="J22" s="21"/>
      <c r="K22" s="18"/>
      <c r="L22" s="18"/>
      <c r="M22" s="41">
        <v>74375.02</v>
      </c>
    </row>
    <row r="23" spans="2:13" ht="81.75" customHeight="1">
      <c r="B23" s="22">
        <f t="shared" si="1"/>
        <v>21</v>
      </c>
      <c r="C23" s="16">
        <v>45400</v>
      </c>
      <c r="D23" s="17" t="s">
        <v>72</v>
      </c>
      <c r="E23" s="24" t="s">
        <v>14</v>
      </c>
      <c r="F23" s="18" t="s">
        <v>73</v>
      </c>
      <c r="G23" s="20" t="s">
        <v>74</v>
      </c>
      <c r="H23" s="25"/>
      <c r="I23" s="24" t="s">
        <v>21</v>
      </c>
      <c r="J23" s="21"/>
      <c r="K23" s="18"/>
      <c r="L23" s="18"/>
      <c r="M23" s="21">
        <v>265431.27</v>
      </c>
    </row>
    <row r="24" spans="2:13" ht="124.5" customHeight="1">
      <c r="B24" s="22">
        <f t="shared" si="1"/>
        <v>22</v>
      </c>
      <c r="C24" s="16">
        <v>45404</v>
      </c>
      <c r="D24" s="17"/>
      <c r="E24" s="24" t="s">
        <v>14</v>
      </c>
      <c r="F24" s="18"/>
      <c r="G24" s="44" t="s">
        <v>75</v>
      </c>
      <c r="H24" s="20"/>
      <c r="I24" s="24" t="s">
        <v>76</v>
      </c>
      <c r="J24" s="21">
        <v>90000</v>
      </c>
      <c r="K24" s="18"/>
      <c r="L24" s="18"/>
      <c r="M24" s="21"/>
    </row>
    <row r="25" spans="2:13" ht="157.5">
      <c r="B25" s="22">
        <f t="shared" si="1"/>
        <v>23</v>
      </c>
      <c r="C25" s="16">
        <v>45404</v>
      </c>
      <c r="D25" s="23"/>
      <c r="E25" s="24" t="s">
        <v>14</v>
      </c>
      <c r="F25" s="18"/>
      <c r="G25" s="20" t="s">
        <v>77</v>
      </c>
      <c r="H25" s="20"/>
      <c r="I25" s="24" t="s">
        <v>21</v>
      </c>
      <c r="K25" s="18"/>
      <c r="L25" s="18"/>
      <c r="M25" s="21">
        <v>63164.75</v>
      </c>
    </row>
    <row r="26" spans="2:13" ht="47.25">
      <c r="B26" s="22">
        <f t="shared" si="1"/>
        <v>24</v>
      </c>
      <c r="C26" s="16">
        <v>45412</v>
      </c>
      <c r="D26" s="17" t="s">
        <v>31</v>
      </c>
      <c r="E26" s="18" t="s">
        <v>14</v>
      </c>
      <c r="F26" s="18" t="s">
        <v>29</v>
      </c>
      <c r="G26" s="20" t="s">
        <v>30</v>
      </c>
      <c r="H26" s="45"/>
      <c r="I26" s="24" t="s">
        <v>17</v>
      </c>
      <c r="J26" s="21"/>
      <c r="K26" s="18"/>
      <c r="L26" s="18"/>
      <c r="M26" s="21">
        <f>365.7</f>
        <v>365.7</v>
      </c>
    </row>
    <row r="27" spans="2:13" ht="78.75">
      <c r="B27" s="22">
        <f t="shared" si="1"/>
        <v>25</v>
      </c>
      <c r="C27" s="16">
        <v>45427</v>
      </c>
      <c r="D27" s="17"/>
      <c r="E27" s="24" t="s">
        <v>14</v>
      </c>
      <c r="F27" s="40"/>
      <c r="G27" s="20" t="s">
        <v>78</v>
      </c>
      <c r="H27" s="45"/>
      <c r="I27" s="24" t="s">
        <v>39</v>
      </c>
      <c r="J27" s="21"/>
      <c r="K27" s="18"/>
      <c r="L27" s="18"/>
      <c r="M27" s="21"/>
    </row>
    <row r="28" spans="2:13" ht="15.75">
      <c r="B28" s="22">
        <f t="shared" si="1"/>
        <v>26</v>
      </c>
      <c r="C28" s="16">
        <v>45062</v>
      </c>
      <c r="D28" s="17" t="s">
        <v>62</v>
      </c>
      <c r="E28" s="24" t="s">
        <v>14</v>
      </c>
      <c r="F28" s="40" t="s">
        <v>63</v>
      </c>
      <c r="G28" s="20" t="s">
        <v>79</v>
      </c>
      <c r="H28" s="45"/>
      <c r="I28" s="24" t="s">
        <v>21</v>
      </c>
      <c r="J28" s="21"/>
      <c r="K28" s="18"/>
      <c r="L28" s="18"/>
      <c r="M28" s="21"/>
    </row>
    <row r="29" spans="2:13" ht="138.75" customHeight="1">
      <c r="B29" s="22">
        <f t="shared" si="1"/>
        <v>27</v>
      </c>
      <c r="C29" s="16">
        <v>45432</v>
      </c>
      <c r="D29" s="17" t="s">
        <v>80</v>
      </c>
      <c r="E29" s="24" t="s">
        <v>14</v>
      </c>
      <c r="F29" s="18" t="s">
        <v>81</v>
      </c>
      <c r="G29" s="20" t="s">
        <v>82</v>
      </c>
      <c r="H29" s="20"/>
      <c r="I29" s="24" t="s">
        <v>21</v>
      </c>
      <c r="J29" s="21">
        <v>5563.2</v>
      </c>
      <c r="K29" s="18"/>
      <c r="L29" s="18"/>
      <c r="M29" s="21"/>
    </row>
    <row r="30" spans="2:13" ht="47.25">
      <c r="B30" s="22">
        <f t="shared" si="1"/>
        <v>28</v>
      </c>
      <c r="C30" s="16">
        <v>45442</v>
      </c>
      <c r="D30" s="17"/>
      <c r="E30" s="18" t="s">
        <v>14</v>
      </c>
      <c r="F30" s="18" t="s">
        <v>29</v>
      </c>
      <c r="G30" s="20" t="s">
        <v>32</v>
      </c>
      <c r="H30" s="20"/>
      <c r="I30" s="24" t="s">
        <v>21</v>
      </c>
      <c r="J30" s="21">
        <f>300*(1.22)</f>
        <v>366</v>
      </c>
      <c r="K30" s="18"/>
      <c r="L30" s="18"/>
      <c r="M30" s="21"/>
    </row>
    <row r="31" spans="2:13" ht="173.25" customHeight="1">
      <c r="B31" s="22">
        <f t="shared" si="1"/>
        <v>29</v>
      </c>
      <c r="C31" s="16">
        <v>45447</v>
      </c>
      <c r="D31" s="17" t="s">
        <v>83</v>
      </c>
      <c r="E31" s="18" t="s">
        <v>14</v>
      </c>
      <c r="F31" s="18" t="s">
        <v>84</v>
      </c>
      <c r="G31" s="20" t="s">
        <v>85</v>
      </c>
      <c r="H31" s="20"/>
      <c r="I31" s="24" t="s">
        <v>21</v>
      </c>
      <c r="J31" s="21">
        <v>55000</v>
      </c>
      <c r="K31" s="18"/>
      <c r="L31" s="29"/>
      <c r="M31" s="21">
        <v>67900</v>
      </c>
    </row>
    <row r="32" spans="2:13" ht="63">
      <c r="B32" s="22">
        <f t="shared" si="1"/>
        <v>30</v>
      </c>
      <c r="C32" s="16">
        <v>45460</v>
      </c>
      <c r="D32" s="46"/>
      <c r="E32" s="18" t="s">
        <v>14</v>
      </c>
      <c r="F32" s="18" t="s">
        <v>73</v>
      </c>
      <c r="G32" s="20" t="s">
        <v>86</v>
      </c>
      <c r="H32" s="20"/>
      <c r="I32" s="24" t="s">
        <v>17</v>
      </c>
      <c r="J32" s="21"/>
      <c r="K32" s="18"/>
      <c r="L32" s="29"/>
      <c r="M32" s="21"/>
    </row>
    <row r="33" spans="2:13" ht="15.75">
      <c r="B33" s="22">
        <f t="shared" si="1"/>
        <v>31</v>
      </c>
      <c r="C33" s="16"/>
      <c r="D33" s="17"/>
      <c r="E33" s="24"/>
      <c r="F33" s="40"/>
      <c r="G33" s="20"/>
      <c r="H33" s="20"/>
      <c r="I33" s="24" t="s">
        <v>17</v>
      </c>
      <c r="J33" s="21"/>
      <c r="K33" s="18"/>
      <c r="L33" s="29"/>
      <c r="M33" s="21"/>
    </row>
    <row r="34" spans="2:13" ht="15.75">
      <c r="B34" s="22">
        <f t="shared" si="1"/>
        <v>32</v>
      </c>
      <c r="C34" s="16"/>
      <c r="D34" s="23"/>
      <c r="E34" s="24"/>
      <c r="F34" s="18"/>
      <c r="G34" s="20"/>
      <c r="H34" s="20"/>
      <c r="I34" s="24"/>
      <c r="J34" s="21"/>
      <c r="K34" s="18"/>
      <c r="L34" s="29"/>
      <c r="M34" s="21"/>
    </row>
    <row r="35" spans="2:13" ht="15.75">
      <c r="B35" s="22">
        <f t="shared" si="1"/>
        <v>33</v>
      </c>
      <c r="C35" s="16"/>
      <c r="D35" s="17"/>
      <c r="E35" s="24"/>
      <c r="F35" s="18"/>
      <c r="G35" s="20"/>
      <c r="H35" s="25"/>
      <c r="I35" s="24" t="s">
        <v>21</v>
      </c>
      <c r="J35" s="21"/>
      <c r="K35" s="18"/>
      <c r="L35" s="29"/>
      <c r="M35" s="21"/>
    </row>
    <row r="36" spans="2:13" ht="15.75">
      <c r="B36" s="22">
        <f t="shared" si="1"/>
        <v>34</v>
      </c>
      <c r="C36" s="16"/>
      <c r="D36" s="17"/>
      <c r="E36" s="24"/>
      <c r="F36" s="18"/>
      <c r="G36" s="20"/>
      <c r="H36" s="20"/>
      <c r="I36" s="24" t="s">
        <v>21</v>
      </c>
      <c r="J36" s="41"/>
      <c r="K36" s="18"/>
      <c r="L36" s="29"/>
      <c r="M36" s="21"/>
    </row>
    <row r="37" spans="2:13" ht="15.75">
      <c r="B37" s="22">
        <f t="shared" si="1"/>
        <v>35</v>
      </c>
      <c r="C37" s="16"/>
      <c r="D37" s="17"/>
      <c r="E37" s="24"/>
      <c r="F37" s="18"/>
      <c r="G37" s="20"/>
      <c r="H37" s="20"/>
      <c r="I37" s="24" t="s">
        <v>21</v>
      </c>
      <c r="J37" s="41"/>
      <c r="K37" s="18"/>
      <c r="L37" s="29"/>
      <c r="M37" s="21"/>
    </row>
    <row r="38" spans="2:13" ht="15.75">
      <c r="B38" s="22">
        <f t="shared" si="1"/>
        <v>36</v>
      </c>
      <c r="C38" s="16"/>
      <c r="D38" s="47"/>
      <c r="E38" s="24"/>
      <c r="F38" s="48"/>
      <c r="G38" s="49"/>
      <c r="H38" s="20"/>
      <c r="I38" s="24" t="s">
        <v>17</v>
      </c>
      <c r="J38" s="21"/>
      <c r="K38" s="18"/>
      <c r="L38" s="50"/>
      <c r="M38" s="21"/>
    </row>
    <row r="39" spans="2:13" ht="15.75">
      <c r="B39" s="22">
        <f t="shared" si="1"/>
        <v>37</v>
      </c>
      <c r="C39" s="16"/>
      <c r="D39" s="17"/>
      <c r="E39" s="24"/>
      <c r="F39" s="18"/>
      <c r="G39" s="49"/>
      <c r="H39" s="20"/>
      <c r="I39" s="24" t="s">
        <v>21</v>
      </c>
      <c r="J39" s="21"/>
      <c r="K39" s="18"/>
      <c r="L39" s="50"/>
      <c r="M39" s="21"/>
    </row>
    <row r="40" spans="2:13" ht="15.75">
      <c r="B40" s="22">
        <f t="shared" si="1"/>
        <v>38</v>
      </c>
      <c r="C40" s="16"/>
      <c r="D40" s="47"/>
      <c r="E40" s="24"/>
      <c r="F40" s="18"/>
      <c r="G40" s="49"/>
      <c r="H40" s="20"/>
      <c r="I40" s="24"/>
      <c r="J40" s="21"/>
      <c r="K40" s="18"/>
      <c r="L40" s="50"/>
      <c r="M40" s="21"/>
    </row>
    <row r="41" spans="2:13" ht="15.75">
      <c r="B41" s="22">
        <f t="shared" si="1"/>
        <v>39</v>
      </c>
      <c r="C41" s="16"/>
      <c r="D41" s="47"/>
      <c r="E41" s="24"/>
      <c r="F41" s="18"/>
      <c r="G41" s="49"/>
      <c r="H41" s="20"/>
      <c r="I41" s="24" t="s">
        <v>17</v>
      </c>
      <c r="J41" s="21"/>
      <c r="K41" s="18"/>
      <c r="L41" s="50"/>
      <c r="M41" s="21"/>
    </row>
    <row r="42" spans="2:13" ht="15.75">
      <c r="B42" s="22">
        <f t="shared" si="1"/>
        <v>40</v>
      </c>
      <c r="C42" s="16"/>
      <c r="D42" s="47"/>
      <c r="E42" s="24"/>
      <c r="F42" s="18"/>
      <c r="G42" s="49"/>
      <c r="H42" s="20"/>
      <c r="I42" s="24" t="s">
        <v>17</v>
      </c>
      <c r="J42" s="21"/>
      <c r="K42" s="18"/>
      <c r="L42" s="50"/>
      <c r="M42" s="21"/>
    </row>
    <row r="43" spans="2:13" ht="15.75">
      <c r="B43" s="22">
        <f t="shared" si="1"/>
        <v>41</v>
      </c>
      <c r="C43" s="16"/>
      <c r="D43" s="47"/>
      <c r="E43" s="24"/>
      <c r="F43" s="18"/>
      <c r="G43" s="49"/>
      <c r="H43" s="20"/>
      <c r="I43" s="24"/>
      <c r="J43" s="21"/>
      <c r="K43" s="18"/>
      <c r="L43" s="50"/>
      <c r="M43" s="21"/>
    </row>
    <row r="44" spans="2:13" ht="15.75">
      <c r="B44" s="22">
        <f t="shared" si="1"/>
        <v>42</v>
      </c>
      <c r="C44" s="16"/>
      <c r="D44" s="47"/>
      <c r="E44" s="24"/>
      <c r="F44" s="51"/>
      <c r="G44" s="49"/>
      <c r="H44" s="20"/>
      <c r="I44" s="24" t="s">
        <v>21</v>
      </c>
      <c r="J44" s="21"/>
      <c r="K44" s="18"/>
      <c r="L44" s="50"/>
      <c r="M44" s="21"/>
    </row>
    <row r="45" spans="2:13" ht="15.75">
      <c r="B45" s="22">
        <f t="shared" si="1"/>
        <v>43</v>
      </c>
      <c r="C45" s="16"/>
      <c r="D45" s="47"/>
      <c r="E45" s="24"/>
      <c r="F45" s="18"/>
      <c r="G45" s="49"/>
      <c r="H45" s="20"/>
      <c r="I45" s="24" t="s">
        <v>17</v>
      </c>
      <c r="J45" s="21"/>
      <c r="K45" s="18"/>
      <c r="L45" s="50"/>
      <c r="M45" s="21"/>
    </row>
    <row r="46" spans="2:13" ht="15.75">
      <c r="B46" s="22">
        <f t="shared" si="1"/>
        <v>44</v>
      </c>
      <c r="C46" s="16"/>
      <c r="D46" s="47"/>
      <c r="E46" s="24"/>
      <c r="F46" s="18"/>
      <c r="G46" s="49"/>
      <c r="H46" s="20"/>
      <c r="I46" s="24" t="s">
        <v>21</v>
      </c>
      <c r="J46" s="21"/>
      <c r="K46" s="18"/>
      <c r="L46" s="50"/>
      <c r="M46" s="21"/>
    </row>
    <row r="47" spans="2:13" ht="15.75">
      <c r="B47" s="22">
        <f t="shared" si="1"/>
        <v>45</v>
      </c>
      <c r="C47" s="16"/>
      <c r="D47" s="47"/>
      <c r="E47" s="24"/>
      <c r="F47" s="18"/>
      <c r="G47" s="49"/>
      <c r="H47" s="20"/>
      <c r="I47" s="24" t="s">
        <v>21</v>
      </c>
      <c r="J47" s="21"/>
      <c r="K47" s="18"/>
      <c r="L47" s="50"/>
      <c r="M47" s="21"/>
    </row>
    <row r="48" spans="2:13" ht="15.75">
      <c r="B48" s="22">
        <f t="shared" si="1"/>
        <v>46</v>
      </c>
      <c r="C48" s="16"/>
      <c r="D48" s="47"/>
      <c r="E48" s="24"/>
      <c r="F48" s="18"/>
      <c r="G48" s="49"/>
      <c r="H48" s="20"/>
      <c r="I48" s="24" t="s">
        <v>21</v>
      </c>
      <c r="J48" s="21"/>
      <c r="K48" s="18"/>
      <c r="L48" s="50"/>
      <c r="M48" s="21"/>
    </row>
    <row r="49" spans="2:13" ht="15.75">
      <c r="B49" s="22">
        <f t="shared" si="1"/>
        <v>47</v>
      </c>
      <c r="C49" s="16"/>
      <c r="D49" s="47"/>
      <c r="E49" s="24"/>
      <c r="F49" s="18"/>
      <c r="G49" s="49"/>
      <c r="H49" s="20"/>
      <c r="I49" s="24" t="s">
        <v>21</v>
      </c>
      <c r="J49" s="21"/>
      <c r="K49" s="18"/>
      <c r="L49" s="50"/>
      <c r="M49" s="21"/>
    </row>
    <row r="50" spans="2:13" ht="15.75">
      <c r="B50" s="22">
        <f t="shared" si="1"/>
        <v>48</v>
      </c>
      <c r="C50" s="16"/>
      <c r="D50" s="47"/>
      <c r="E50" s="24"/>
      <c r="F50" s="18"/>
      <c r="G50" s="49"/>
      <c r="H50" s="20"/>
      <c r="I50" s="24" t="s">
        <v>21</v>
      </c>
      <c r="J50" s="21"/>
      <c r="K50" s="18"/>
      <c r="L50" s="50"/>
      <c r="M50" s="21"/>
    </row>
    <row r="51" spans="2:13" ht="15.75">
      <c r="B51" s="22">
        <f t="shared" si="1"/>
        <v>49</v>
      </c>
      <c r="C51" s="16"/>
      <c r="D51" s="47"/>
      <c r="E51" s="24"/>
      <c r="F51" s="18"/>
      <c r="G51" s="49"/>
      <c r="H51" s="20"/>
      <c r="I51" s="24"/>
      <c r="J51" s="21"/>
      <c r="K51" s="18"/>
      <c r="L51" s="50"/>
      <c r="M51" s="21"/>
    </row>
    <row r="52" spans="2:13" ht="15.75">
      <c r="B52" s="22">
        <f t="shared" si="1"/>
        <v>50</v>
      </c>
      <c r="C52" s="16"/>
      <c r="D52" s="47"/>
      <c r="E52" s="24"/>
      <c r="F52" s="18"/>
      <c r="G52" s="49"/>
      <c r="H52" s="20"/>
      <c r="I52" s="24" t="s">
        <v>17</v>
      </c>
      <c r="J52" s="21"/>
      <c r="K52" s="18"/>
      <c r="L52" s="50"/>
      <c r="M52" s="21"/>
    </row>
    <row r="53" spans="2:13" ht="15.75">
      <c r="B53" s="22">
        <f t="shared" si="1"/>
        <v>51</v>
      </c>
      <c r="C53" s="16"/>
      <c r="D53" s="47"/>
      <c r="E53" s="24"/>
      <c r="F53" s="18"/>
      <c r="G53" s="49"/>
      <c r="H53" s="20"/>
      <c r="I53" s="24" t="s">
        <v>17</v>
      </c>
      <c r="J53" s="21"/>
      <c r="K53" s="18"/>
      <c r="L53" s="50"/>
      <c r="M53" s="21"/>
    </row>
    <row r="54" spans="2:13" ht="15.75">
      <c r="B54" s="22">
        <f t="shared" si="1"/>
        <v>52</v>
      </c>
      <c r="C54" s="16"/>
      <c r="D54" s="47"/>
      <c r="E54" s="24"/>
      <c r="F54" s="18"/>
      <c r="G54" s="49"/>
      <c r="H54" s="20"/>
      <c r="I54" s="24" t="s">
        <v>17</v>
      </c>
      <c r="J54" s="21"/>
      <c r="K54" s="18"/>
      <c r="L54" s="50"/>
      <c r="M54" s="21"/>
    </row>
    <row r="55" spans="2:13" ht="15.75">
      <c r="B55" s="22">
        <f t="shared" si="1"/>
        <v>53</v>
      </c>
      <c r="C55" s="16"/>
      <c r="D55" s="17"/>
      <c r="E55" s="24"/>
      <c r="F55" s="18"/>
      <c r="G55" s="20"/>
      <c r="H55" s="20"/>
      <c r="I55" s="24" t="s">
        <v>17</v>
      </c>
      <c r="J55" s="21"/>
      <c r="K55" s="18"/>
      <c r="L55" s="29"/>
      <c r="M55" s="21"/>
    </row>
    <row r="56" spans="2:13" ht="15.75">
      <c r="B56" s="22">
        <f t="shared" si="1"/>
        <v>54</v>
      </c>
      <c r="C56" s="16"/>
      <c r="D56" s="17"/>
      <c r="E56" s="24"/>
      <c r="F56" s="18"/>
      <c r="G56" s="26"/>
      <c r="H56" s="52"/>
      <c r="I56" s="24" t="s">
        <v>17</v>
      </c>
      <c r="J56" s="53"/>
      <c r="K56" s="18"/>
      <c r="L56" s="29"/>
      <c r="M56" s="21"/>
    </row>
    <row r="57" spans="2:13" ht="15.75">
      <c r="B57" s="22">
        <f t="shared" si="1"/>
        <v>55</v>
      </c>
      <c r="C57" s="16"/>
      <c r="D57" s="17"/>
      <c r="E57" s="18"/>
      <c r="F57" s="18"/>
      <c r="G57" s="20"/>
      <c r="H57" s="20"/>
      <c r="I57" s="18" t="s">
        <v>21</v>
      </c>
      <c r="J57" s="21"/>
      <c r="K57" s="18"/>
      <c r="L57" s="18"/>
      <c r="M57" s="21"/>
    </row>
    <row r="58" spans="2:13" ht="15.75">
      <c r="B58" s="22">
        <f t="shared" si="1"/>
        <v>56</v>
      </c>
      <c r="C58" s="16"/>
      <c r="D58" s="54"/>
      <c r="E58" s="18"/>
      <c r="F58" s="18"/>
      <c r="G58" s="26"/>
      <c r="H58" s="25"/>
      <c r="I58" s="24" t="s">
        <v>21</v>
      </c>
      <c r="J58" s="21"/>
      <c r="K58" s="18"/>
      <c r="L58" s="50"/>
      <c r="M58" s="21"/>
    </row>
    <row r="59" spans="2:13" ht="15.75">
      <c r="B59" s="22">
        <f t="shared" si="1"/>
        <v>57</v>
      </c>
      <c r="C59" s="16"/>
      <c r="D59" s="54"/>
      <c r="E59" s="18"/>
      <c r="F59" s="51"/>
      <c r="G59" s="20"/>
      <c r="H59" s="20"/>
      <c r="I59" s="24"/>
      <c r="J59" s="21"/>
      <c r="K59" s="18"/>
      <c r="L59" s="29"/>
      <c r="M59" s="21"/>
    </row>
    <row r="60" spans="2:13" ht="15.75">
      <c r="B60" s="22">
        <f t="shared" si="1"/>
        <v>58</v>
      </c>
      <c r="C60" s="16"/>
      <c r="D60" s="17"/>
      <c r="E60" s="24"/>
      <c r="F60" s="18"/>
      <c r="G60" s="20"/>
      <c r="H60" s="20"/>
      <c r="I60" s="24"/>
      <c r="J60" s="21"/>
      <c r="K60" s="18"/>
      <c r="L60" s="29"/>
      <c r="M60" s="21"/>
    </row>
    <row r="61" spans="2:13" ht="15.75">
      <c r="B61" s="22">
        <f t="shared" si="1"/>
        <v>59</v>
      </c>
      <c r="C61" s="16"/>
      <c r="D61" s="17"/>
      <c r="E61" s="24"/>
      <c r="F61" s="18"/>
      <c r="G61" s="49"/>
      <c r="H61" s="20"/>
      <c r="I61" s="24"/>
      <c r="J61" s="21"/>
      <c r="K61" s="18"/>
      <c r="L61" s="29"/>
      <c r="M61" s="21"/>
    </row>
    <row r="62" spans="2:13" ht="15.75">
      <c r="B62" s="22">
        <f t="shared" si="1"/>
        <v>60</v>
      </c>
      <c r="C62" s="16"/>
      <c r="D62" s="47"/>
      <c r="E62" s="18"/>
      <c r="F62" s="40"/>
      <c r="G62" s="20"/>
      <c r="H62" s="20"/>
      <c r="I62" s="18"/>
      <c r="J62" s="21"/>
      <c r="K62" s="18"/>
      <c r="L62" s="29"/>
      <c r="M62" s="21"/>
    </row>
    <row r="63" spans="2:13" ht="15.75">
      <c r="B63" s="22">
        <f t="shared" si="1"/>
        <v>61</v>
      </c>
      <c r="C63" s="16"/>
      <c r="D63" s="17"/>
      <c r="E63" s="24"/>
      <c r="F63" s="40"/>
      <c r="G63" s="20"/>
      <c r="H63" s="20"/>
      <c r="I63" s="24"/>
      <c r="J63" s="55"/>
      <c r="K63" s="18"/>
      <c r="L63" s="29"/>
      <c r="M63" s="21"/>
    </row>
    <row r="64" spans="2:17" ht="15.75">
      <c r="B64" s="22">
        <f t="shared" si="1"/>
        <v>62</v>
      </c>
      <c r="C64" s="16"/>
      <c r="D64" s="17"/>
      <c r="E64" s="24"/>
      <c r="F64" s="18"/>
      <c r="G64" s="20"/>
      <c r="H64" s="20"/>
      <c r="I64" s="24"/>
      <c r="J64" s="21"/>
      <c r="K64" s="18"/>
      <c r="L64" s="29"/>
      <c r="M64" s="21"/>
      <c r="Q64" s="8"/>
    </row>
    <row r="65" spans="2:13" ht="15.75">
      <c r="B65" s="22">
        <f t="shared" si="1"/>
        <v>63</v>
      </c>
      <c r="C65" s="16"/>
      <c r="D65" s="23"/>
      <c r="E65" s="24"/>
      <c r="F65" s="18"/>
      <c r="G65" s="20"/>
      <c r="H65" s="20"/>
      <c r="I65" s="24"/>
      <c r="J65" s="55"/>
      <c r="K65" s="18"/>
      <c r="L65" s="29"/>
      <c r="M65" s="21"/>
    </row>
    <row r="66" spans="2:13" ht="309" customHeight="1">
      <c r="B66" s="22">
        <f t="shared" si="1"/>
        <v>64</v>
      </c>
      <c r="C66" s="16"/>
      <c r="D66" s="17"/>
      <c r="E66" s="24"/>
      <c r="F66" s="18"/>
      <c r="G66" s="20"/>
      <c r="H66" s="20"/>
      <c r="I66" s="24" t="s">
        <v>21</v>
      </c>
      <c r="J66" s="21"/>
      <c r="K66" s="18"/>
      <c r="L66" s="29"/>
      <c r="M66" s="21"/>
    </row>
    <row r="67" spans="2:13" ht="205.5" customHeight="1">
      <c r="B67" s="22">
        <f t="shared" si="1"/>
        <v>65</v>
      </c>
      <c r="C67" s="16"/>
      <c r="D67" s="17"/>
      <c r="E67" s="24"/>
      <c r="F67" s="18"/>
      <c r="G67" s="20"/>
      <c r="H67" s="20"/>
      <c r="I67" s="24" t="s">
        <v>17</v>
      </c>
      <c r="J67" s="21"/>
      <c r="K67" s="18"/>
      <c r="L67" s="18"/>
      <c r="M67" s="21"/>
    </row>
    <row r="68" spans="2:13" ht="15.75">
      <c r="B68" s="22">
        <f t="shared" si="1"/>
        <v>66</v>
      </c>
      <c r="C68" s="16"/>
      <c r="D68" s="56"/>
      <c r="E68" s="24"/>
      <c r="F68" s="51"/>
      <c r="G68" s="20"/>
      <c r="H68" s="20"/>
      <c r="I68" s="24" t="s">
        <v>21</v>
      </c>
      <c r="J68" s="21"/>
      <c r="K68" s="18"/>
      <c r="L68" s="29"/>
      <c r="M68" s="21"/>
    </row>
    <row r="69" spans="2:13" ht="15.75">
      <c r="B69" s="22">
        <f t="shared" si="1"/>
        <v>67</v>
      </c>
      <c r="C69" s="16"/>
      <c r="D69" s="17"/>
      <c r="E69" s="24"/>
      <c r="F69" s="18"/>
      <c r="G69" s="20"/>
      <c r="H69" s="20"/>
      <c r="I69" s="24" t="s">
        <v>21</v>
      </c>
      <c r="J69" s="21"/>
      <c r="K69" s="18"/>
      <c r="L69" s="29"/>
      <c r="M69" s="21"/>
    </row>
    <row r="70" spans="2:13" ht="15.75">
      <c r="B70" s="22">
        <f t="shared" si="1"/>
        <v>68</v>
      </c>
      <c r="C70" s="16"/>
      <c r="D70" s="17"/>
      <c r="E70" s="24"/>
      <c r="F70" s="18"/>
      <c r="G70" s="20"/>
      <c r="H70" s="20"/>
      <c r="I70" s="24" t="s">
        <v>17</v>
      </c>
      <c r="J70" s="21"/>
      <c r="K70" s="18"/>
      <c r="L70" s="29"/>
      <c r="M70" s="21"/>
    </row>
    <row r="71" spans="2:13" ht="15.75">
      <c r="B71" s="22">
        <f t="shared" si="1"/>
        <v>69</v>
      </c>
      <c r="C71" s="16"/>
      <c r="D71" s="17"/>
      <c r="E71" s="24"/>
      <c r="F71" s="18"/>
      <c r="G71" s="20"/>
      <c r="H71" s="20"/>
      <c r="I71" s="24" t="s">
        <v>17</v>
      </c>
      <c r="J71" s="55"/>
      <c r="K71" s="18"/>
      <c r="L71" s="29"/>
      <c r="M71" s="21"/>
    </row>
    <row r="72" spans="2:13" ht="15.75">
      <c r="B72" s="22">
        <f t="shared" si="1"/>
        <v>70</v>
      </c>
      <c r="C72" s="16"/>
      <c r="D72" s="17"/>
      <c r="E72" s="24"/>
      <c r="F72" s="18"/>
      <c r="G72" s="20"/>
      <c r="H72" s="20"/>
      <c r="I72" s="24" t="s">
        <v>21</v>
      </c>
      <c r="J72" s="21"/>
      <c r="K72" s="18"/>
      <c r="L72" s="29"/>
      <c r="M72" s="21"/>
    </row>
    <row r="73" spans="2:13" ht="15.75">
      <c r="B73" s="22">
        <f t="shared" si="1"/>
        <v>71</v>
      </c>
      <c r="C73" s="16"/>
      <c r="D73" s="17"/>
      <c r="E73" s="24"/>
      <c r="F73" s="40"/>
      <c r="G73" s="20"/>
      <c r="H73" s="20"/>
      <c r="I73" s="24" t="s">
        <v>17</v>
      </c>
      <c r="J73" s="21"/>
      <c r="K73" s="18"/>
      <c r="L73" s="29"/>
      <c r="M73" s="21"/>
    </row>
    <row r="74" spans="2:13" ht="15.75">
      <c r="B74" s="22">
        <f t="shared" si="1"/>
        <v>72</v>
      </c>
      <c r="C74" s="16"/>
      <c r="D74" s="17"/>
      <c r="E74" s="24"/>
      <c r="F74" s="18"/>
      <c r="G74" s="20"/>
      <c r="H74" s="20"/>
      <c r="I74" s="24" t="s">
        <v>17</v>
      </c>
      <c r="J74" s="21"/>
      <c r="K74" s="18"/>
      <c r="L74" s="29"/>
      <c r="M74" s="21"/>
    </row>
    <row r="75" spans="2:13" ht="15.75">
      <c r="B75" s="22">
        <f t="shared" si="1"/>
        <v>73</v>
      </c>
      <c r="C75" s="16"/>
      <c r="D75" s="17"/>
      <c r="E75" s="24"/>
      <c r="F75" s="18"/>
      <c r="G75" s="20"/>
      <c r="H75" s="57"/>
      <c r="I75" s="24" t="s">
        <v>17</v>
      </c>
      <c r="J75" s="34"/>
      <c r="K75" s="18"/>
      <c r="L75" s="29"/>
      <c r="M75" s="21"/>
    </row>
    <row r="76" spans="2:19" ht="101.25" customHeight="1">
      <c r="B76" s="22">
        <f t="shared" si="1"/>
        <v>74</v>
      </c>
      <c r="C76" s="16"/>
      <c r="D76" s="58"/>
      <c r="E76" s="24"/>
      <c r="F76" s="58"/>
      <c r="G76" s="20"/>
      <c r="H76" s="20"/>
      <c r="I76" s="24" t="s">
        <v>17</v>
      </c>
      <c r="J76" s="21"/>
      <c r="K76" s="18"/>
      <c r="L76" s="29"/>
      <c r="M76" s="34"/>
      <c r="S76" s="1">
        <f>4950+495</f>
        <v>5445</v>
      </c>
    </row>
    <row r="77" spans="2:13" ht="15.75">
      <c r="B77" s="22">
        <f t="shared" si="1"/>
        <v>75</v>
      </c>
      <c r="C77" s="16"/>
      <c r="D77" s="17"/>
      <c r="E77" s="24"/>
      <c r="F77" s="40"/>
      <c r="G77" s="20"/>
      <c r="H77" s="20"/>
      <c r="I77" s="24" t="s">
        <v>17</v>
      </c>
      <c r="J77" s="34"/>
      <c r="K77" s="18"/>
      <c r="L77" s="29"/>
      <c r="M77" s="21"/>
    </row>
    <row r="78" spans="2:13" ht="124.5" customHeight="1">
      <c r="B78" s="22">
        <f t="shared" si="1"/>
        <v>76</v>
      </c>
      <c r="C78" s="16"/>
      <c r="D78" s="17"/>
      <c r="E78" s="24"/>
      <c r="F78" s="18"/>
      <c r="G78" s="26"/>
      <c r="H78" s="20"/>
      <c r="I78" s="24" t="s">
        <v>17</v>
      </c>
      <c r="J78" s="21"/>
      <c r="K78" s="18"/>
      <c r="L78" s="29"/>
      <c r="M78" s="21"/>
    </row>
    <row r="79" spans="2:13" ht="139.5" customHeight="1">
      <c r="B79" s="22">
        <f t="shared" si="1"/>
        <v>77</v>
      </c>
      <c r="C79" s="16"/>
      <c r="D79" s="17"/>
      <c r="E79" s="24"/>
      <c r="F79" s="18"/>
      <c r="G79" s="26"/>
      <c r="H79" s="20"/>
      <c r="I79" s="24" t="s">
        <v>17</v>
      </c>
      <c r="J79" s="21"/>
      <c r="K79" s="18"/>
      <c r="L79" s="29"/>
      <c r="M79" s="21"/>
    </row>
    <row r="80" spans="2:13" ht="84.75" customHeight="1">
      <c r="B80" s="22">
        <f t="shared" si="1"/>
        <v>78</v>
      </c>
      <c r="C80" s="16"/>
      <c r="D80" s="17"/>
      <c r="E80" s="24"/>
      <c r="F80" s="18"/>
      <c r="G80" s="59"/>
      <c r="H80" s="20"/>
      <c r="I80" s="24" t="s">
        <v>21</v>
      </c>
      <c r="J80" s="21"/>
      <c r="K80" s="18"/>
      <c r="L80" s="29"/>
      <c r="M80" s="21"/>
    </row>
    <row r="81" spans="2:13" ht="84.75" customHeight="1">
      <c r="B81" s="22">
        <f t="shared" si="1"/>
        <v>79</v>
      </c>
      <c r="C81" s="16"/>
      <c r="D81" s="17"/>
      <c r="E81" s="24"/>
      <c r="F81" s="18"/>
      <c r="G81" s="32"/>
      <c r="H81" s="20"/>
      <c r="I81" s="24" t="s">
        <v>21</v>
      </c>
      <c r="J81" s="21"/>
      <c r="K81" s="18"/>
      <c r="L81" s="26"/>
      <c r="M81" s="21"/>
    </row>
    <row r="82" spans="2:13" ht="92.25" customHeight="1">
      <c r="B82" s="22">
        <f t="shared" si="1"/>
        <v>80</v>
      </c>
      <c r="C82" s="16"/>
      <c r="D82" s="17"/>
      <c r="E82" s="24"/>
      <c r="F82" s="18"/>
      <c r="G82" s="26"/>
      <c r="H82" s="25"/>
      <c r="I82" s="24" t="s">
        <v>21</v>
      </c>
      <c r="J82" s="21"/>
      <c r="K82" s="18"/>
      <c r="L82" s="29"/>
      <c r="M82" s="21"/>
    </row>
    <row r="83" spans="2:13" ht="15.75">
      <c r="B83" s="22">
        <f t="shared" si="1"/>
        <v>81</v>
      </c>
      <c r="C83" s="16"/>
      <c r="D83" s="17"/>
      <c r="E83" s="24"/>
      <c r="F83" s="18"/>
      <c r="G83" s="20"/>
      <c r="H83" s="20"/>
      <c r="I83" s="24"/>
      <c r="J83" s="21"/>
      <c r="K83" s="18"/>
      <c r="L83" s="29"/>
      <c r="M83" s="21"/>
    </row>
    <row r="84" spans="2:13" ht="15.75">
      <c r="B84" s="22">
        <f t="shared" si="1"/>
        <v>82</v>
      </c>
      <c r="C84" s="16"/>
      <c r="D84" s="17"/>
      <c r="E84" s="24"/>
      <c r="F84" s="18"/>
      <c r="G84" s="20"/>
      <c r="H84" s="20"/>
      <c r="I84" s="24"/>
      <c r="J84" s="21"/>
      <c r="K84" s="18"/>
      <c r="L84" s="29"/>
      <c r="M84" s="21"/>
    </row>
    <row r="85" spans="2:13" ht="15.75">
      <c r="B85" s="22">
        <f t="shared" si="1"/>
        <v>83</v>
      </c>
      <c r="C85" s="16"/>
      <c r="D85" s="17"/>
      <c r="E85" s="24"/>
      <c r="F85" s="60"/>
      <c r="G85" s="20"/>
      <c r="H85" s="20"/>
      <c r="I85" s="24"/>
      <c r="J85" s="21"/>
      <c r="K85" s="18"/>
      <c r="L85" s="29"/>
      <c r="M85" s="21"/>
    </row>
    <row r="86" spans="2:13" ht="73.5" customHeight="1">
      <c r="B86" s="22">
        <f t="shared" si="1"/>
        <v>84</v>
      </c>
      <c r="C86" s="16"/>
      <c r="D86" s="17"/>
      <c r="E86" s="24"/>
      <c r="F86" s="18"/>
      <c r="G86" s="61"/>
      <c r="H86" s="52"/>
      <c r="I86" s="24"/>
      <c r="J86" s="21"/>
      <c r="K86" s="18"/>
      <c r="L86" s="29"/>
      <c r="M86" s="21"/>
    </row>
    <row r="87" spans="2:13" ht="15.75">
      <c r="B87" s="22">
        <f t="shared" si="1"/>
        <v>85</v>
      </c>
      <c r="C87" s="16"/>
      <c r="D87" s="23"/>
      <c r="E87" s="24"/>
      <c r="F87" s="18"/>
      <c r="G87" s="20"/>
      <c r="H87" s="20"/>
      <c r="I87" s="24"/>
      <c r="J87" s="21"/>
      <c r="K87" s="21"/>
      <c r="L87" s="29"/>
      <c r="M87" s="21"/>
    </row>
    <row r="88" spans="2:13" ht="15.75">
      <c r="B88" s="22">
        <f t="shared" si="1"/>
        <v>86</v>
      </c>
      <c r="C88" s="16"/>
      <c r="D88" s="47"/>
      <c r="E88" s="24"/>
      <c r="F88" s="18"/>
      <c r="G88" s="26"/>
      <c r="H88" s="45"/>
      <c r="I88" s="18"/>
      <c r="J88" s="21"/>
      <c r="K88" s="21"/>
      <c r="L88" s="29"/>
      <c r="M88" s="21"/>
    </row>
    <row r="89" spans="2:13" ht="15.75">
      <c r="B89" s="22">
        <f t="shared" si="1"/>
        <v>87</v>
      </c>
      <c r="C89" s="16"/>
      <c r="D89" s="47"/>
      <c r="E89" s="24"/>
      <c r="F89" s="18"/>
      <c r="G89" s="20"/>
      <c r="H89" s="45"/>
      <c r="I89" s="24"/>
      <c r="J89" s="62"/>
      <c r="K89" s="21"/>
      <c r="L89" s="29"/>
      <c r="M89" s="21"/>
    </row>
    <row r="90" spans="2:13" ht="15.75">
      <c r="B90" s="22">
        <f t="shared" si="1"/>
        <v>88</v>
      </c>
      <c r="C90" s="16"/>
      <c r="D90" s="23"/>
      <c r="E90" s="18"/>
      <c r="F90" s="18"/>
      <c r="G90" s="20"/>
      <c r="H90" s="20"/>
      <c r="I90" s="24"/>
      <c r="J90" s="21"/>
      <c r="K90" s="18"/>
      <c r="L90" s="29"/>
      <c r="M90" s="21"/>
    </row>
    <row r="91" spans="2:13" ht="15.75">
      <c r="B91" s="22">
        <f t="shared" si="1"/>
        <v>89</v>
      </c>
      <c r="C91" s="16"/>
      <c r="D91" s="17"/>
      <c r="E91" s="18"/>
      <c r="F91" s="18"/>
      <c r="G91" s="20"/>
      <c r="H91" s="20"/>
      <c r="I91" s="18"/>
      <c r="J91" s="21"/>
      <c r="K91" s="63"/>
      <c r="L91" s="29"/>
      <c r="M91" s="21"/>
    </row>
    <row r="92" spans="2:13" ht="15.75">
      <c r="B92" s="22">
        <f t="shared" si="1"/>
        <v>90</v>
      </c>
      <c r="C92" s="16"/>
      <c r="D92" s="17"/>
      <c r="E92" s="24"/>
      <c r="F92" s="18"/>
      <c r="G92" s="64"/>
      <c r="H92" s="65"/>
      <c r="I92" s="24"/>
      <c r="J92" s="66"/>
      <c r="K92" s="18"/>
      <c r="L92" s="29"/>
      <c r="M92" s="21"/>
    </row>
    <row r="93" spans="2:13" ht="15.75">
      <c r="B93" s="22">
        <f t="shared" si="1"/>
        <v>91</v>
      </c>
      <c r="C93" s="16"/>
      <c r="D93" s="47"/>
      <c r="E93" s="18"/>
      <c r="F93" s="18"/>
      <c r="G93" s="20"/>
      <c r="H93" s="20"/>
      <c r="I93" s="24"/>
      <c r="J93" s="67"/>
      <c r="K93" s="18"/>
      <c r="L93" s="26"/>
      <c r="M93" s="21"/>
    </row>
    <row r="94" spans="2:13" ht="15.75">
      <c r="B94" s="22">
        <f t="shared" si="1"/>
        <v>92</v>
      </c>
      <c r="C94" s="16"/>
      <c r="D94" s="17"/>
      <c r="E94" s="24"/>
      <c r="F94" s="18"/>
      <c r="G94" s="20"/>
      <c r="H94" s="20"/>
      <c r="I94" s="24"/>
      <c r="J94" s="21"/>
      <c r="K94" s="18"/>
      <c r="L94" s="29"/>
      <c r="M94" s="21"/>
    </row>
    <row r="95" spans="2:13" ht="15.75">
      <c r="B95" s="22">
        <f t="shared" si="1"/>
        <v>93</v>
      </c>
      <c r="C95" s="16"/>
      <c r="D95" s="17"/>
      <c r="E95" s="24"/>
      <c r="F95" s="18"/>
      <c r="G95" s="20"/>
      <c r="H95" s="20"/>
      <c r="I95" s="24"/>
      <c r="J95" s="21"/>
      <c r="K95" s="18"/>
      <c r="L95" s="29"/>
      <c r="M95" s="21"/>
    </row>
    <row r="96" spans="2:13" ht="15.75">
      <c r="B96" s="22">
        <f t="shared" si="1"/>
        <v>94</v>
      </c>
      <c r="C96" s="16"/>
      <c r="D96" s="17"/>
      <c r="E96" s="24"/>
      <c r="F96" s="18"/>
      <c r="G96" s="20"/>
      <c r="H96" s="20"/>
      <c r="I96" s="24"/>
      <c r="J96" s="21"/>
      <c r="K96" s="18"/>
      <c r="L96" s="29"/>
      <c r="M96" s="21"/>
    </row>
    <row r="97" spans="2:13" ht="15.75">
      <c r="B97" s="22">
        <f t="shared" si="1"/>
        <v>95</v>
      </c>
      <c r="C97" s="16"/>
      <c r="D97" s="23"/>
      <c r="E97" s="24"/>
      <c r="F97" s="18"/>
      <c r="G97" s="20"/>
      <c r="H97" s="20"/>
      <c r="I97" s="24"/>
      <c r="J97" s="21"/>
      <c r="K97" s="21"/>
      <c r="L97" s="29"/>
      <c r="M97" s="21"/>
    </row>
    <row r="98" spans="2:13" ht="15.75">
      <c r="B98" s="22">
        <f t="shared" si="1"/>
        <v>96</v>
      </c>
      <c r="C98" s="16"/>
      <c r="D98" s="17"/>
      <c r="E98" s="24"/>
      <c r="F98" s="18"/>
      <c r="G98" s="26"/>
      <c r="H98" s="68"/>
      <c r="I98" s="18"/>
      <c r="J98" s="21"/>
      <c r="K98" s="18"/>
      <c r="L98" s="29"/>
      <c r="M98" s="21"/>
    </row>
    <row r="99" spans="2:13" ht="15.75">
      <c r="B99" s="22">
        <f t="shared" si="1"/>
        <v>97</v>
      </c>
      <c r="C99" s="16"/>
      <c r="D99" s="17"/>
      <c r="E99" s="24"/>
      <c r="F99" s="18"/>
      <c r="G99" s="20"/>
      <c r="H99" s="20"/>
      <c r="I99" s="24"/>
      <c r="J99" s="21"/>
      <c r="K99" s="18"/>
      <c r="L99" s="18"/>
      <c r="M99" s="21"/>
    </row>
    <row r="100" spans="2:13" ht="15.75">
      <c r="B100" s="22">
        <f t="shared" si="1"/>
        <v>98</v>
      </c>
      <c r="C100" s="16"/>
      <c r="D100" s="17"/>
      <c r="E100" s="18"/>
      <c r="F100" s="51"/>
      <c r="G100" s="20"/>
      <c r="H100" s="25"/>
      <c r="I100" s="24"/>
      <c r="J100" s="21"/>
      <c r="K100" s="18"/>
      <c r="L100" s="29"/>
      <c r="M100" s="21"/>
    </row>
    <row r="101" spans="2:13" ht="15.75">
      <c r="B101" s="22">
        <f t="shared" si="1"/>
        <v>99</v>
      </c>
      <c r="C101" s="16"/>
      <c r="D101" s="17"/>
      <c r="E101" s="18"/>
      <c r="F101" s="18"/>
      <c r="G101" s="20"/>
      <c r="H101" s="25"/>
      <c r="I101" s="24"/>
      <c r="J101" s="21"/>
      <c r="K101" s="18"/>
      <c r="L101" s="18"/>
      <c r="M101" s="21"/>
    </row>
    <row r="102" spans="2:13" ht="15.75">
      <c r="B102" s="22">
        <f t="shared" si="1"/>
        <v>100</v>
      </c>
      <c r="C102" s="16"/>
      <c r="D102" s="23"/>
      <c r="E102" s="24"/>
      <c r="F102" s="18"/>
      <c r="G102" s="20"/>
      <c r="H102" s="20"/>
      <c r="I102" s="24"/>
      <c r="J102" s="21"/>
      <c r="K102" s="18"/>
      <c r="L102" s="29"/>
      <c r="M102" s="21"/>
    </row>
    <row r="103" spans="2:13" ht="15.75">
      <c r="B103" s="22">
        <f t="shared" si="1"/>
        <v>101</v>
      </c>
      <c r="C103" s="16"/>
      <c r="D103" s="17"/>
      <c r="E103" s="24"/>
      <c r="F103" s="18"/>
      <c r="G103" s="20"/>
      <c r="H103" s="20"/>
      <c r="I103" s="24"/>
      <c r="J103" s="21"/>
      <c r="K103" s="18"/>
      <c r="L103" s="18"/>
      <c r="M103" s="21"/>
    </row>
    <row r="104" spans="2:13" ht="15.75">
      <c r="B104" s="22">
        <f t="shared" si="1"/>
        <v>102</v>
      </c>
      <c r="C104" s="16"/>
      <c r="D104" s="69"/>
      <c r="E104" s="18"/>
      <c r="F104" s="18"/>
      <c r="G104" s="20"/>
      <c r="H104" s="20"/>
      <c r="I104" s="24"/>
      <c r="J104" s="21"/>
      <c r="K104" s="18"/>
      <c r="L104" s="18"/>
      <c r="M104" s="21"/>
    </row>
    <row r="105" spans="2:22" ht="15.75">
      <c r="B105" s="22">
        <f t="shared" si="1"/>
        <v>103</v>
      </c>
      <c r="C105" s="16"/>
      <c r="D105" s="70"/>
      <c r="E105" s="18"/>
      <c r="F105" s="18"/>
      <c r="G105" s="20"/>
      <c r="H105" s="20"/>
      <c r="I105" s="24"/>
      <c r="J105" s="21"/>
      <c r="K105" s="18"/>
      <c r="L105" s="29"/>
      <c r="M105" s="21"/>
      <c r="V105" s="39"/>
    </row>
    <row r="106" spans="2:13" ht="15.75">
      <c r="B106" s="22">
        <f t="shared" si="1"/>
        <v>104</v>
      </c>
      <c r="C106" s="16"/>
      <c r="D106" s="46"/>
      <c r="E106" s="18"/>
      <c r="F106" s="18"/>
      <c r="G106" s="20"/>
      <c r="H106" s="20"/>
      <c r="I106" s="24"/>
      <c r="J106" s="21"/>
      <c r="K106" s="18"/>
      <c r="L106" s="29"/>
      <c r="M106" s="21"/>
    </row>
    <row r="107" spans="2:13" ht="15.75">
      <c r="B107" s="22">
        <f t="shared" si="1"/>
        <v>105</v>
      </c>
      <c r="C107" s="16"/>
      <c r="D107" s="46"/>
      <c r="E107" s="24"/>
      <c r="F107" s="18"/>
      <c r="G107" s="20"/>
      <c r="H107" s="20"/>
      <c r="I107" s="24"/>
      <c r="J107" s="21"/>
      <c r="K107" s="18"/>
      <c r="L107" s="29"/>
      <c r="M107" s="21"/>
    </row>
    <row r="108" spans="2:13" ht="15.75">
      <c r="B108" s="22">
        <f t="shared" si="1"/>
        <v>106</v>
      </c>
      <c r="C108" s="16"/>
      <c r="D108" s="46"/>
      <c r="E108" s="24"/>
      <c r="F108" s="18"/>
      <c r="G108" s="71"/>
      <c r="H108" s="20"/>
      <c r="I108" s="24"/>
      <c r="J108" s="21"/>
      <c r="K108" s="18"/>
      <c r="L108" s="29"/>
      <c r="M108" s="21"/>
    </row>
    <row r="109" spans="2:13" ht="15.75">
      <c r="B109" s="22">
        <f t="shared" si="1"/>
        <v>107</v>
      </c>
      <c r="C109" s="16"/>
      <c r="D109" s="46"/>
      <c r="E109" s="24"/>
      <c r="F109" s="18"/>
      <c r="G109" s="68"/>
      <c r="H109" s="20"/>
      <c r="I109" s="24"/>
      <c r="J109" s="21"/>
      <c r="K109" s="18"/>
      <c r="L109" s="29"/>
      <c r="M109" s="21"/>
    </row>
    <row r="110" spans="2:13" ht="15.75">
      <c r="B110" s="22">
        <v>106</v>
      </c>
      <c r="C110" s="16"/>
      <c r="D110" s="46"/>
      <c r="E110" s="24"/>
      <c r="F110" s="18"/>
      <c r="G110" s="68"/>
      <c r="H110" s="20"/>
      <c r="I110" s="24"/>
      <c r="J110" s="21"/>
      <c r="K110" s="18"/>
      <c r="L110" s="29"/>
      <c r="M110" s="21"/>
    </row>
    <row r="111" spans="2:13" ht="49.5" customHeight="1">
      <c r="B111" s="22" t="s">
        <v>87</v>
      </c>
      <c r="C111" s="16"/>
      <c r="D111" s="46"/>
      <c r="E111" s="24"/>
      <c r="F111" s="18"/>
      <c r="G111" s="20"/>
      <c r="H111" s="20"/>
      <c r="I111" s="24"/>
      <c r="J111" s="21"/>
      <c r="K111" s="18"/>
      <c r="L111" s="29"/>
      <c r="M111" s="21"/>
    </row>
    <row r="112" spans="2:13" ht="15.75">
      <c r="B112" s="22">
        <v>107</v>
      </c>
      <c r="C112" s="16"/>
      <c r="D112" s="46"/>
      <c r="E112" s="24"/>
      <c r="F112" s="18"/>
      <c r="G112" s="20"/>
      <c r="H112" s="45"/>
      <c r="I112" s="24"/>
      <c r="J112" s="21"/>
      <c r="K112" s="18"/>
      <c r="L112" s="29"/>
      <c r="M112" s="21"/>
    </row>
    <row r="113" spans="2:13" ht="15.75">
      <c r="B113" s="22">
        <f aca="true" t="shared" si="2" ref="B113:B251">B112+1</f>
        <v>108</v>
      </c>
      <c r="C113" s="16"/>
      <c r="D113" s="46"/>
      <c r="E113" s="24"/>
      <c r="F113" s="18"/>
      <c r="G113" s="71"/>
      <c r="H113" s="20"/>
      <c r="I113" s="24"/>
      <c r="J113" s="21"/>
      <c r="K113" s="18"/>
      <c r="L113" s="29"/>
      <c r="M113" s="21"/>
    </row>
    <row r="114" spans="2:13" ht="15.75">
      <c r="B114" s="22">
        <f t="shared" si="2"/>
        <v>109</v>
      </c>
      <c r="C114" s="16"/>
      <c r="D114" s="46"/>
      <c r="E114" s="24"/>
      <c r="F114" s="18"/>
      <c r="G114" s="71"/>
      <c r="H114" s="20"/>
      <c r="I114" s="24"/>
      <c r="J114" s="21"/>
      <c r="K114" s="18"/>
      <c r="L114" s="29"/>
      <c r="M114" s="21"/>
    </row>
    <row r="115" spans="2:13" ht="15.75">
      <c r="B115" s="22">
        <f t="shared" si="2"/>
        <v>110</v>
      </c>
      <c r="C115" s="16"/>
      <c r="D115" s="46"/>
      <c r="E115" s="24"/>
      <c r="F115" s="18"/>
      <c r="G115" s="20"/>
      <c r="H115" s="68"/>
      <c r="I115" s="18"/>
      <c r="J115" s="21"/>
      <c r="K115" s="18"/>
      <c r="L115" s="29"/>
      <c r="M115" s="21"/>
    </row>
    <row r="116" spans="2:13" ht="15.75">
      <c r="B116" s="22">
        <f t="shared" si="2"/>
        <v>111</v>
      </c>
      <c r="C116" s="16"/>
      <c r="D116" s="46"/>
      <c r="E116" s="18"/>
      <c r="F116" s="18"/>
      <c r="G116" s="20"/>
      <c r="H116" s="25"/>
      <c r="I116" s="24"/>
      <c r="J116" s="21"/>
      <c r="K116" s="18"/>
      <c r="L116" s="29"/>
      <c r="M116" s="21"/>
    </row>
    <row r="117" spans="2:13" ht="15.75">
      <c r="B117" s="22">
        <f t="shared" si="2"/>
        <v>112</v>
      </c>
      <c r="C117" s="16"/>
      <c r="D117" s="46"/>
      <c r="E117" s="24"/>
      <c r="F117" s="18"/>
      <c r="G117" s="20"/>
      <c r="H117" s="20"/>
      <c r="I117" s="24"/>
      <c r="J117" s="21"/>
      <c r="K117" s="18"/>
      <c r="L117" s="72"/>
      <c r="M117" s="21"/>
    </row>
    <row r="118" spans="2:13" ht="15.75">
      <c r="B118" s="22">
        <f t="shared" si="2"/>
        <v>113</v>
      </c>
      <c r="C118" s="16"/>
      <c r="D118" s="46"/>
      <c r="E118" s="24"/>
      <c r="F118" s="18"/>
      <c r="G118" s="20"/>
      <c r="H118" s="20"/>
      <c r="I118" s="18"/>
      <c r="J118" s="21"/>
      <c r="K118" s="18"/>
      <c r="L118" s="18"/>
      <c r="M118" s="21"/>
    </row>
    <row r="119" spans="2:13" ht="15.75">
      <c r="B119" s="22">
        <f t="shared" si="2"/>
        <v>114</v>
      </c>
      <c r="C119" s="16"/>
      <c r="D119" s="46"/>
      <c r="E119" s="18"/>
      <c r="F119" s="18"/>
      <c r="G119" s="20"/>
      <c r="H119" s="20"/>
      <c r="I119" s="18"/>
      <c r="J119" s="21"/>
      <c r="K119" s="18"/>
      <c r="L119" s="29"/>
      <c r="M119" s="21"/>
    </row>
    <row r="120" spans="2:13" ht="15.75">
      <c r="B120" s="22">
        <f t="shared" si="2"/>
        <v>115</v>
      </c>
      <c r="C120" s="16"/>
      <c r="D120" s="46"/>
      <c r="E120" s="18"/>
      <c r="F120" s="18"/>
      <c r="G120" s="20"/>
      <c r="H120" s="20"/>
      <c r="I120" s="24"/>
      <c r="J120" s="21"/>
      <c r="K120" s="18"/>
      <c r="L120" s="29"/>
      <c r="M120" s="21"/>
    </row>
    <row r="121" spans="2:13" ht="15.75">
      <c r="B121" s="22">
        <f t="shared" si="2"/>
        <v>116</v>
      </c>
      <c r="C121" s="16"/>
      <c r="D121" s="46"/>
      <c r="E121" s="18"/>
      <c r="F121" s="18"/>
      <c r="G121" s="20"/>
      <c r="H121" s="20"/>
      <c r="I121" s="24"/>
      <c r="J121" s="21"/>
      <c r="K121" s="18"/>
      <c r="L121" s="29"/>
      <c r="M121" s="21"/>
    </row>
    <row r="122" spans="2:13" ht="15.75">
      <c r="B122" s="22">
        <f t="shared" si="2"/>
        <v>117</v>
      </c>
      <c r="C122" s="16"/>
      <c r="D122" s="46"/>
      <c r="E122" s="18"/>
      <c r="F122" s="18"/>
      <c r="G122" s="20"/>
      <c r="H122" s="20"/>
      <c r="I122" s="24"/>
      <c r="J122" s="21"/>
      <c r="K122" s="18"/>
      <c r="L122" s="29"/>
      <c r="M122" s="21"/>
    </row>
    <row r="123" spans="2:13" ht="15.75">
      <c r="B123" s="22">
        <f t="shared" si="2"/>
        <v>118</v>
      </c>
      <c r="C123" s="16"/>
      <c r="D123" s="46"/>
      <c r="E123" s="24"/>
      <c r="F123" s="18"/>
      <c r="G123" s="20"/>
      <c r="H123" s="20"/>
      <c r="I123" s="24"/>
      <c r="J123" s="21"/>
      <c r="K123" s="18"/>
      <c r="L123" s="29"/>
      <c r="M123" s="21"/>
    </row>
    <row r="124" spans="2:13" ht="15.75">
      <c r="B124" s="22">
        <f t="shared" si="2"/>
        <v>119</v>
      </c>
      <c r="C124" s="16"/>
      <c r="D124" s="46"/>
      <c r="E124" s="24"/>
      <c r="F124" s="18"/>
      <c r="G124" s="20"/>
      <c r="H124" s="45"/>
      <c r="I124" s="24"/>
      <c r="J124" s="21"/>
      <c r="K124" s="18"/>
      <c r="L124" s="29"/>
      <c r="M124" s="21"/>
    </row>
    <row r="125" spans="2:13" ht="15.75">
      <c r="B125" s="22">
        <f t="shared" si="2"/>
        <v>120</v>
      </c>
      <c r="C125" s="16"/>
      <c r="D125" s="46"/>
      <c r="E125" s="24"/>
      <c r="F125" s="18"/>
      <c r="G125" s="20"/>
      <c r="H125" s="20"/>
      <c r="I125" s="24"/>
      <c r="J125" s="21"/>
      <c r="K125" s="18"/>
      <c r="L125" s="29"/>
      <c r="M125" s="21"/>
    </row>
    <row r="126" spans="2:13" ht="15.75">
      <c r="B126" s="22">
        <f t="shared" si="2"/>
        <v>121</v>
      </c>
      <c r="C126" s="16"/>
      <c r="D126" s="46"/>
      <c r="E126" s="24"/>
      <c r="F126" s="18"/>
      <c r="G126" s="50"/>
      <c r="H126" s="20"/>
      <c r="I126" s="24"/>
      <c r="J126" s="21"/>
      <c r="K126" s="18"/>
      <c r="L126" s="29"/>
      <c r="M126" s="21"/>
    </row>
    <row r="127" spans="2:13" ht="15.75">
      <c r="B127" s="22">
        <f t="shared" si="2"/>
        <v>122</v>
      </c>
      <c r="C127" s="16"/>
      <c r="D127" s="46"/>
      <c r="E127" s="24"/>
      <c r="F127" s="18"/>
      <c r="G127" s="20"/>
      <c r="H127" s="20"/>
      <c r="I127" s="24"/>
      <c r="J127" s="21"/>
      <c r="K127" s="18"/>
      <c r="L127" s="29"/>
      <c r="M127" s="21"/>
    </row>
    <row r="128" spans="2:13" ht="15.75">
      <c r="B128" s="22">
        <f t="shared" si="2"/>
        <v>123</v>
      </c>
      <c r="C128" s="16"/>
      <c r="D128" s="46"/>
      <c r="E128" s="24"/>
      <c r="F128" s="18"/>
      <c r="G128" s="73"/>
      <c r="H128" s="20"/>
      <c r="I128" s="24"/>
      <c r="J128" s="21"/>
      <c r="K128" s="18"/>
      <c r="L128" s="29"/>
      <c r="M128" s="21"/>
    </row>
    <row r="129" spans="2:13" ht="15.75">
      <c r="B129" s="22">
        <f t="shared" si="2"/>
        <v>124</v>
      </c>
      <c r="C129" s="16"/>
      <c r="D129" s="46"/>
      <c r="E129" s="18"/>
      <c r="F129" s="18"/>
      <c r="G129" s="45"/>
      <c r="H129" s="20"/>
      <c r="I129" s="24"/>
      <c r="J129" s="21"/>
      <c r="K129" s="18"/>
      <c r="L129" s="18"/>
      <c r="M129" s="21"/>
    </row>
    <row r="130" spans="2:13" ht="15.75">
      <c r="B130" s="22">
        <f t="shared" si="2"/>
        <v>125</v>
      </c>
      <c r="C130" s="16"/>
      <c r="D130" s="46"/>
      <c r="E130" s="24"/>
      <c r="F130" s="18"/>
      <c r="G130" s="20"/>
      <c r="H130" s="20"/>
      <c r="I130" s="24"/>
      <c r="J130" s="21"/>
      <c r="K130" s="18"/>
      <c r="L130" s="29"/>
      <c r="M130" s="21"/>
    </row>
    <row r="131" spans="2:13" ht="15.75">
      <c r="B131" s="22">
        <f t="shared" si="2"/>
        <v>126</v>
      </c>
      <c r="C131" s="16"/>
      <c r="D131" s="46"/>
      <c r="E131" s="24"/>
      <c r="F131" s="18"/>
      <c r="G131" s="20"/>
      <c r="H131" s="20"/>
      <c r="I131" s="24"/>
      <c r="J131" s="21"/>
      <c r="K131" s="18"/>
      <c r="L131" s="29"/>
      <c r="M131" s="21"/>
    </row>
    <row r="132" spans="2:13" ht="15.75">
      <c r="B132" s="22">
        <f t="shared" si="2"/>
        <v>127</v>
      </c>
      <c r="C132" s="16"/>
      <c r="D132" s="46"/>
      <c r="E132" s="24"/>
      <c r="F132" s="18"/>
      <c r="G132" s="20"/>
      <c r="H132" s="20"/>
      <c r="I132" s="24"/>
      <c r="J132" s="21"/>
      <c r="K132" s="18"/>
      <c r="L132" s="29"/>
      <c r="M132" s="21"/>
    </row>
    <row r="133" spans="2:13" ht="15.75">
      <c r="B133" s="22">
        <f t="shared" si="2"/>
        <v>128</v>
      </c>
      <c r="C133" s="16"/>
      <c r="D133" s="46"/>
      <c r="E133" s="24"/>
      <c r="F133" s="18"/>
      <c r="G133" s="20"/>
      <c r="H133" s="45"/>
      <c r="I133" s="24"/>
      <c r="J133" s="62"/>
      <c r="K133" s="18"/>
      <c r="L133" s="29"/>
      <c r="M133" s="21"/>
    </row>
    <row r="134" spans="2:13" ht="15.75">
      <c r="B134" s="22">
        <f t="shared" si="2"/>
        <v>129</v>
      </c>
      <c r="C134" s="16"/>
      <c r="D134" s="46"/>
      <c r="E134" s="18"/>
      <c r="F134" s="18"/>
      <c r="G134" s="20"/>
      <c r="H134" s="20"/>
      <c r="I134" s="24"/>
      <c r="J134" s="74"/>
      <c r="K134" s="18"/>
      <c r="L134" s="29"/>
      <c r="M134" s="21"/>
    </row>
    <row r="135" spans="2:13" ht="15.75">
      <c r="B135" s="22">
        <f t="shared" si="2"/>
        <v>130</v>
      </c>
      <c r="C135" s="16"/>
      <c r="D135" s="46"/>
      <c r="E135" s="24"/>
      <c r="F135" s="18"/>
      <c r="G135" s="20"/>
      <c r="H135" s="20"/>
      <c r="I135" s="24"/>
      <c r="J135" s="21"/>
      <c r="K135" s="18"/>
      <c r="L135" s="29"/>
      <c r="M135" s="21"/>
    </row>
    <row r="136" spans="2:13" ht="15.75">
      <c r="B136" s="22">
        <f t="shared" si="2"/>
        <v>131</v>
      </c>
      <c r="C136" s="16"/>
      <c r="D136" s="46"/>
      <c r="E136" s="24"/>
      <c r="F136" s="51"/>
      <c r="G136" s="20"/>
      <c r="H136" s="45"/>
      <c r="I136" s="24"/>
      <c r="J136" s="21"/>
      <c r="K136" s="18"/>
      <c r="L136" s="29"/>
      <c r="M136" s="21"/>
    </row>
    <row r="137" spans="2:13" ht="15.75">
      <c r="B137" s="22">
        <f t="shared" si="2"/>
        <v>132</v>
      </c>
      <c r="C137" s="16"/>
      <c r="D137" s="46"/>
      <c r="E137" s="24"/>
      <c r="F137" s="51"/>
      <c r="G137" s="20"/>
      <c r="H137" s="45"/>
      <c r="I137" s="24"/>
      <c r="J137" s="21"/>
      <c r="K137" s="18"/>
      <c r="L137" s="29"/>
      <c r="M137" s="21"/>
    </row>
    <row r="138" spans="2:13" ht="15.75">
      <c r="B138" s="22">
        <f t="shared" si="2"/>
        <v>133</v>
      </c>
      <c r="C138" s="16"/>
      <c r="D138" s="46"/>
      <c r="E138" s="18"/>
      <c r="F138" s="51"/>
      <c r="G138" s="20"/>
      <c r="H138" s="20"/>
      <c r="I138" s="24"/>
      <c r="J138" s="21"/>
      <c r="K138" s="18"/>
      <c r="L138" s="29"/>
      <c r="M138" s="21"/>
    </row>
    <row r="139" spans="2:13" ht="15.75">
      <c r="B139" s="22">
        <f t="shared" si="2"/>
        <v>134</v>
      </c>
      <c r="C139" s="16"/>
      <c r="D139" s="46"/>
      <c r="E139" s="24"/>
      <c r="F139" s="18"/>
      <c r="G139" s="20"/>
      <c r="H139" s="20"/>
      <c r="I139" s="24"/>
      <c r="J139" s="21"/>
      <c r="K139" s="18"/>
      <c r="L139" s="29"/>
      <c r="M139" s="21"/>
    </row>
    <row r="140" spans="2:13" ht="15.75">
      <c r="B140" s="22">
        <f t="shared" si="2"/>
        <v>135</v>
      </c>
      <c r="C140" s="16"/>
      <c r="D140" s="46"/>
      <c r="E140" s="24"/>
      <c r="F140" s="18"/>
      <c r="G140" s="20"/>
      <c r="H140" s="20"/>
      <c r="I140" s="24"/>
      <c r="J140" s="21"/>
      <c r="K140" s="18"/>
      <c r="L140" s="29"/>
      <c r="M140" s="21"/>
    </row>
    <row r="141" spans="2:13" ht="15.75">
      <c r="B141" s="22">
        <f t="shared" si="2"/>
        <v>136</v>
      </c>
      <c r="C141" s="16"/>
      <c r="D141" s="46"/>
      <c r="E141" s="24"/>
      <c r="F141" s="60"/>
      <c r="G141" s="20"/>
      <c r="H141" s="20"/>
      <c r="I141" s="24"/>
      <c r="J141" s="21"/>
      <c r="K141" s="18"/>
      <c r="L141" s="29"/>
      <c r="M141" s="21"/>
    </row>
    <row r="142" spans="2:13" ht="15.75">
      <c r="B142" s="22">
        <f t="shared" si="2"/>
        <v>137</v>
      </c>
      <c r="C142" s="16"/>
      <c r="D142" s="46"/>
      <c r="E142" s="16"/>
      <c r="F142" s="60"/>
      <c r="G142" s="49"/>
      <c r="H142" s="20"/>
      <c r="I142" s="24"/>
      <c r="J142" s="21"/>
      <c r="K142" s="18"/>
      <c r="L142" s="29"/>
      <c r="M142" s="21"/>
    </row>
    <row r="143" spans="2:13" ht="15.75">
      <c r="B143" s="22">
        <f t="shared" si="2"/>
        <v>138</v>
      </c>
      <c r="C143" s="16"/>
      <c r="D143" s="46"/>
      <c r="E143" s="24"/>
      <c r="F143" s="51"/>
      <c r="G143" s="20"/>
      <c r="H143" s="20"/>
      <c r="I143" s="24"/>
      <c r="J143" s="21"/>
      <c r="K143" s="18"/>
      <c r="L143" s="29"/>
      <c r="M143" s="21"/>
    </row>
    <row r="144" spans="2:13" ht="15.75">
      <c r="B144" s="22">
        <f t="shared" si="2"/>
        <v>139</v>
      </c>
      <c r="C144" s="16"/>
      <c r="D144" s="46"/>
      <c r="E144" s="16"/>
      <c r="F144" s="51"/>
      <c r="G144" s="20"/>
      <c r="H144" s="26"/>
      <c r="I144" s="24"/>
      <c r="J144" s="21"/>
      <c r="K144" s="18"/>
      <c r="L144" s="29"/>
      <c r="M144" s="21"/>
    </row>
    <row r="145" spans="2:13" ht="15.75">
      <c r="B145" s="22">
        <f t="shared" si="2"/>
        <v>140</v>
      </c>
      <c r="C145" s="16"/>
      <c r="D145" s="46"/>
      <c r="E145" s="24"/>
      <c r="F145" s="51"/>
      <c r="G145" s="20"/>
      <c r="H145" s="50"/>
      <c r="I145" s="24"/>
      <c r="J145" s="21"/>
      <c r="K145" s="18"/>
      <c r="L145" s="29"/>
      <c r="M145" s="21"/>
    </row>
    <row r="146" spans="2:13" ht="15.75">
      <c r="B146" s="22">
        <f t="shared" si="2"/>
        <v>141</v>
      </c>
      <c r="C146" s="16"/>
      <c r="D146" s="46"/>
      <c r="E146" s="24"/>
      <c r="F146" s="51"/>
      <c r="G146" s="20"/>
      <c r="H146" s="50"/>
      <c r="I146" s="24"/>
      <c r="J146" s="21"/>
      <c r="K146" s="18"/>
      <c r="L146" s="29"/>
      <c r="M146" s="21"/>
    </row>
    <row r="147" spans="2:13" ht="15.75">
      <c r="B147" s="22">
        <f t="shared" si="2"/>
        <v>142</v>
      </c>
      <c r="C147" s="16"/>
      <c r="D147" s="46"/>
      <c r="E147" s="24"/>
      <c r="F147" s="51"/>
      <c r="G147" s="20"/>
      <c r="H147" s="50"/>
      <c r="I147" s="24"/>
      <c r="J147" s="21"/>
      <c r="K147" s="18"/>
      <c r="L147" s="29"/>
      <c r="M147" s="21"/>
    </row>
    <row r="148" spans="2:13" ht="15.75">
      <c r="B148" s="22">
        <f t="shared" si="2"/>
        <v>143</v>
      </c>
      <c r="C148" s="16"/>
      <c r="D148" s="46"/>
      <c r="E148" s="24"/>
      <c r="F148" s="51"/>
      <c r="G148" s="20"/>
      <c r="H148" s="20"/>
      <c r="I148" s="24"/>
      <c r="J148" s="21"/>
      <c r="K148" s="18"/>
      <c r="L148" s="29"/>
      <c r="M148" s="21"/>
    </row>
    <row r="149" spans="2:13" ht="15.75">
      <c r="B149" s="22">
        <f t="shared" si="2"/>
        <v>144</v>
      </c>
      <c r="C149" s="16"/>
      <c r="D149" s="46"/>
      <c r="E149" s="24"/>
      <c r="F149" s="18"/>
      <c r="G149" s="20"/>
      <c r="H149" s="20"/>
      <c r="I149" s="24"/>
      <c r="J149" s="21"/>
      <c r="K149" s="18"/>
      <c r="L149" s="29"/>
      <c r="M149" s="21"/>
    </row>
    <row r="150" spans="2:13" ht="15.75">
      <c r="B150" s="22">
        <f t="shared" si="2"/>
        <v>145</v>
      </c>
      <c r="C150" s="16"/>
      <c r="D150" s="46"/>
      <c r="E150" s="24"/>
      <c r="F150" s="18"/>
      <c r="G150" s="20"/>
      <c r="H150" s="20"/>
      <c r="I150" s="24"/>
      <c r="J150" s="21"/>
      <c r="K150" s="18"/>
      <c r="L150" s="29"/>
      <c r="M150" s="21"/>
    </row>
    <row r="151" spans="2:13" ht="15.75">
      <c r="B151" s="22">
        <f t="shared" si="2"/>
        <v>146</v>
      </c>
      <c r="C151" s="16"/>
      <c r="D151" s="46"/>
      <c r="E151" s="24"/>
      <c r="F151" s="18"/>
      <c r="G151" s="20"/>
      <c r="H151" s="20"/>
      <c r="I151" s="24"/>
      <c r="J151" s="21"/>
      <c r="K151" s="18"/>
      <c r="L151" s="29"/>
      <c r="M151" s="21"/>
    </row>
    <row r="152" spans="2:13" ht="15.75">
      <c r="B152" s="22">
        <f t="shared" si="2"/>
        <v>147</v>
      </c>
      <c r="C152" s="16"/>
      <c r="D152" s="46"/>
      <c r="E152" s="24"/>
      <c r="F152" s="18"/>
      <c r="G152" s="20"/>
      <c r="H152" s="20"/>
      <c r="I152" s="24"/>
      <c r="J152" s="34"/>
      <c r="K152" s="18"/>
      <c r="L152" s="29"/>
      <c r="M152" s="21"/>
    </row>
    <row r="153" spans="2:13" ht="15.75">
      <c r="B153" s="22">
        <f t="shared" si="2"/>
        <v>148</v>
      </c>
      <c r="C153" s="16"/>
      <c r="D153" s="46"/>
      <c r="E153" s="18"/>
      <c r="F153" s="51"/>
      <c r="G153" s="20"/>
      <c r="H153" s="20"/>
      <c r="I153" s="24"/>
      <c r="J153" s="21"/>
      <c r="K153" s="18"/>
      <c r="L153" s="29"/>
      <c r="M153" s="21"/>
    </row>
    <row r="154" spans="2:13" ht="15.75">
      <c r="B154" s="22">
        <f t="shared" si="2"/>
        <v>149</v>
      </c>
      <c r="C154" s="75"/>
      <c r="D154" s="46"/>
      <c r="E154" s="24"/>
      <c r="F154" s="18"/>
      <c r="G154" s="20"/>
      <c r="H154" s="52"/>
      <c r="I154" s="76"/>
      <c r="J154" s="21"/>
      <c r="K154" s="18"/>
      <c r="L154" s="29"/>
      <c r="M154" s="21"/>
    </row>
    <row r="155" spans="2:13" ht="15.75">
      <c r="B155" s="22">
        <f t="shared" si="2"/>
        <v>150</v>
      </c>
      <c r="C155" s="75"/>
      <c r="D155" s="46"/>
      <c r="E155" s="18"/>
      <c r="F155" s="18"/>
      <c r="G155" s="20"/>
      <c r="H155" s="20"/>
      <c r="I155" s="24"/>
      <c r="J155" s="21"/>
      <c r="K155" s="18"/>
      <c r="L155" s="29"/>
      <c r="M155" s="21"/>
    </row>
    <row r="156" spans="2:13" ht="15.75">
      <c r="B156" s="22">
        <f t="shared" si="2"/>
        <v>151</v>
      </c>
      <c r="C156" s="16"/>
      <c r="D156" s="46"/>
      <c r="E156" s="18"/>
      <c r="F156" s="18"/>
      <c r="G156" s="20"/>
      <c r="H156" s="25"/>
      <c r="I156" s="24"/>
      <c r="J156" s="21"/>
      <c r="K156" s="18"/>
      <c r="L156" s="29"/>
      <c r="M156" s="21"/>
    </row>
    <row r="157" spans="2:13" ht="15.75">
      <c r="B157" s="22">
        <f t="shared" si="2"/>
        <v>152</v>
      </c>
      <c r="C157" s="16"/>
      <c r="D157" s="46"/>
      <c r="E157" s="18"/>
      <c r="F157" s="51"/>
      <c r="G157" s="20"/>
      <c r="H157" s="20"/>
      <c r="I157" s="24"/>
      <c r="J157" s="21"/>
      <c r="K157" s="18"/>
      <c r="L157" s="29"/>
      <c r="M157" s="21"/>
    </row>
    <row r="158" spans="2:13" ht="15.75">
      <c r="B158" s="22">
        <f t="shared" si="2"/>
        <v>153</v>
      </c>
      <c r="C158" s="16"/>
      <c r="D158" s="46"/>
      <c r="E158" s="24"/>
      <c r="F158" s="18"/>
      <c r="G158" s="20"/>
      <c r="H158" s="45"/>
      <c r="I158" s="24"/>
      <c r="J158" s="21"/>
      <c r="K158" s="18"/>
      <c r="L158" s="29"/>
      <c r="M158" s="21"/>
    </row>
    <row r="159" spans="2:13" ht="15.75">
      <c r="B159" s="22">
        <f t="shared" si="2"/>
        <v>154</v>
      </c>
      <c r="C159" s="16"/>
      <c r="D159" s="46"/>
      <c r="E159" s="24"/>
      <c r="F159" s="50"/>
      <c r="G159" s="61"/>
      <c r="H159" s="20"/>
      <c r="I159" s="24"/>
      <c r="J159" s="21"/>
      <c r="K159" s="18"/>
      <c r="L159" s="29"/>
      <c r="M159" s="21"/>
    </row>
    <row r="160" spans="2:13" ht="15.75">
      <c r="B160" s="22">
        <f t="shared" si="2"/>
        <v>155</v>
      </c>
      <c r="C160" s="16"/>
      <c r="D160" s="46"/>
      <c r="E160" s="24"/>
      <c r="F160" s="18"/>
      <c r="G160" s="19"/>
      <c r="H160" s="20"/>
      <c r="I160" s="24"/>
      <c r="J160" s="21"/>
      <c r="K160" s="18"/>
      <c r="L160" s="29"/>
      <c r="M160" s="21"/>
    </row>
    <row r="161" spans="2:13" ht="15.75">
      <c r="B161" s="22">
        <f t="shared" si="2"/>
        <v>156</v>
      </c>
      <c r="C161" s="16"/>
      <c r="D161" s="46"/>
      <c r="E161" s="24"/>
      <c r="F161" s="18"/>
      <c r="G161" s="77"/>
      <c r="H161" s="20"/>
      <c r="I161" s="24"/>
      <c r="J161" s="21"/>
      <c r="K161" s="18"/>
      <c r="L161" s="29"/>
      <c r="M161" s="21"/>
    </row>
    <row r="162" spans="2:13" ht="15.75">
      <c r="B162" s="22">
        <f t="shared" si="2"/>
        <v>157</v>
      </c>
      <c r="C162" s="16"/>
      <c r="D162" s="46"/>
      <c r="E162" s="24"/>
      <c r="F162" s="18"/>
      <c r="G162" s="20"/>
      <c r="H162" s="20"/>
      <c r="I162" s="24"/>
      <c r="J162" s="21"/>
      <c r="K162" s="18"/>
      <c r="L162" s="29"/>
      <c r="M162" s="21"/>
    </row>
    <row r="163" spans="2:13" ht="15.75">
      <c r="B163" s="22">
        <f t="shared" si="2"/>
        <v>158</v>
      </c>
      <c r="C163" s="16"/>
      <c r="D163" s="46"/>
      <c r="E163" s="24"/>
      <c r="F163" s="78"/>
      <c r="G163" s="50"/>
      <c r="H163" s="20"/>
      <c r="I163" s="24"/>
      <c r="J163" s="21"/>
      <c r="K163" s="18"/>
      <c r="L163" s="29"/>
      <c r="M163" s="21"/>
    </row>
    <row r="164" spans="2:13" ht="15.75">
      <c r="B164" s="22">
        <f t="shared" si="2"/>
        <v>159</v>
      </c>
      <c r="C164" s="16"/>
      <c r="D164" s="46"/>
      <c r="E164" s="24"/>
      <c r="F164" s="18"/>
      <c r="G164" s="49"/>
      <c r="H164" s="26"/>
      <c r="I164" s="24"/>
      <c r="J164" s="21"/>
      <c r="K164" s="18"/>
      <c r="L164" s="29"/>
      <c r="M164" s="21"/>
    </row>
    <row r="165" spans="2:13" ht="15.75">
      <c r="B165" s="22">
        <f t="shared" si="2"/>
        <v>160</v>
      </c>
      <c r="C165" s="16"/>
      <c r="D165" s="46"/>
      <c r="E165" s="24"/>
      <c r="F165" s="18"/>
      <c r="G165" s="79"/>
      <c r="H165" s="20"/>
      <c r="I165" s="24"/>
      <c r="J165" s="21"/>
      <c r="K165" s="18"/>
      <c r="L165" s="29"/>
      <c r="M165" s="21"/>
    </row>
    <row r="166" spans="2:13" ht="15.75">
      <c r="B166" s="22">
        <f t="shared" si="2"/>
        <v>161</v>
      </c>
      <c r="C166" s="16"/>
      <c r="D166" s="46"/>
      <c r="E166" s="24"/>
      <c r="F166" s="18"/>
      <c r="G166" s="80"/>
      <c r="H166" s="20"/>
      <c r="I166" s="24"/>
      <c r="J166" s="21"/>
      <c r="K166" s="18"/>
      <c r="L166" s="29"/>
      <c r="M166" s="21"/>
    </row>
    <row r="167" spans="2:25" ht="15.75">
      <c r="B167" s="22">
        <f t="shared" si="2"/>
        <v>162</v>
      </c>
      <c r="C167" s="16"/>
      <c r="D167" s="46"/>
      <c r="E167" s="24"/>
      <c r="F167" s="18"/>
      <c r="G167" s="80"/>
      <c r="H167" s="26"/>
      <c r="I167" s="24"/>
      <c r="J167" s="21"/>
      <c r="K167" s="18"/>
      <c r="L167" s="29"/>
      <c r="M167" s="21"/>
      <c r="Y167" s="8"/>
    </row>
    <row r="168" spans="2:13" ht="15.75">
      <c r="B168" s="22">
        <f t="shared" si="2"/>
        <v>163</v>
      </c>
      <c r="C168" s="16"/>
      <c r="D168" s="17"/>
      <c r="E168" s="24"/>
      <c r="F168" s="18"/>
      <c r="G168" s="49"/>
      <c r="H168" s="20"/>
      <c r="I168" s="24"/>
      <c r="J168" s="21"/>
      <c r="K168" s="18"/>
      <c r="L168" s="29"/>
      <c r="M168" s="21"/>
    </row>
    <row r="169" spans="2:13" ht="15.75">
      <c r="B169" s="22">
        <f t="shared" si="2"/>
        <v>164</v>
      </c>
      <c r="C169" s="16"/>
      <c r="D169" s="17"/>
      <c r="E169" s="16"/>
      <c r="F169" s="60"/>
      <c r="G169" s="49"/>
      <c r="H169" s="20"/>
      <c r="I169" s="24"/>
      <c r="J169" s="21"/>
      <c r="K169" s="18"/>
      <c r="L169" s="29"/>
      <c r="M169" s="21"/>
    </row>
    <row r="170" spans="2:13" ht="15.75">
      <c r="B170" s="22">
        <f t="shared" si="2"/>
        <v>165</v>
      </c>
      <c r="C170" s="16"/>
      <c r="D170" s="47"/>
      <c r="E170" s="18"/>
      <c r="F170" s="51"/>
      <c r="G170" s="49"/>
      <c r="H170" s="77"/>
      <c r="I170" s="24"/>
      <c r="J170" s="21"/>
      <c r="K170" s="18"/>
      <c r="L170" s="29"/>
      <c r="M170" s="21"/>
    </row>
    <row r="171" spans="2:13" ht="15.75">
      <c r="B171" s="22">
        <f t="shared" si="2"/>
        <v>166</v>
      </c>
      <c r="C171" s="16"/>
      <c r="D171" s="17"/>
      <c r="E171" s="18"/>
      <c r="F171" s="18"/>
      <c r="G171" s="71"/>
      <c r="H171" s="77"/>
      <c r="I171" s="24"/>
      <c r="J171" s="21"/>
      <c r="K171" s="18"/>
      <c r="L171" s="29"/>
      <c r="M171" s="21"/>
    </row>
    <row r="172" spans="2:13" ht="15.75">
      <c r="B172" s="22">
        <f t="shared" si="2"/>
        <v>167</v>
      </c>
      <c r="C172" s="16"/>
      <c r="D172" s="56"/>
      <c r="E172" s="24"/>
      <c r="F172" s="18"/>
      <c r="G172" s="71"/>
      <c r="H172" s="81"/>
      <c r="I172" s="24"/>
      <c r="J172" s="21"/>
      <c r="K172" s="18"/>
      <c r="L172" s="29"/>
      <c r="M172" s="21"/>
    </row>
    <row r="173" spans="2:13" ht="15.75">
      <c r="B173" s="22">
        <f t="shared" si="2"/>
        <v>168</v>
      </c>
      <c r="C173" s="16"/>
      <c r="D173" s="27"/>
      <c r="E173" s="24"/>
      <c r="F173" s="18"/>
      <c r="G173" s="71"/>
      <c r="H173" s="52"/>
      <c r="I173" s="24"/>
      <c r="J173" s="21"/>
      <c r="K173" s="18"/>
      <c r="L173" s="29"/>
      <c r="M173" s="21"/>
    </row>
    <row r="174" spans="2:13" ht="15.75">
      <c r="B174" s="22">
        <f t="shared" si="2"/>
        <v>169</v>
      </c>
      <c r="C174" s="16"/>
      <c r="D174" s="17"/>
      <c r="E174" s="24"/>
      <c r="F174" s="18"/>
      <c r="G174" s="73"/>
      <c r="H174" s="77"/>
      <c r="I174" s="24"/>
      <c r="J174" s="21"/>
      <c r="K174" s="18"/>
      <c r="L174" s="29"/>
      <c r="M174" s="21"/>
    </row>
    <row r="175" spans="2:13" ht="15.75">
      <c r="B175" s="22">
        <f t="shared" si="2"/>
        <v>170</v>
      </c>
      <c r="C175" s="16"/>
      <c r="D175" s="82"/>
      <c r="E175" s="18"/>
      <c r="F175" s="18"/>
      <c r="G175" s="20"/>
      <c r="H175" s="77"/>
      <c r="I175" s="24"/>
      <c r="J175" s="21"/>
      <c r="K175" s="18"/>
      <c r="L175" s="29"/>
      <c r="M175" s="21"/>
    </row>
    <row r="176" spans="2:13" ht="15.75">
      <c r="B176" s="22">
        <f t="shared" si="2"/>
        <v>171</v>
      </c>
      <c r="C176" s="16"/>
      <c r="D176" s="23"/>
      <c r="E176" s="18"/>
      <c r="F176" s="18"/>
      <c r="G176" s="20"/>
      <c r="H176" s="77"/>
      <c r="I176" s="24"/>
      <c r="J176" s="21"/>
      <c r="K176" s="18"/>
      <c r="L176" s="29"/>
      <c r="M176" s="21"/>
    </row>
    <row r="177" spans="2:13" ht="15.75">
      <c r="B177" s="22">
        <f t="shared" si="2"/>
        <v>172</v>
      </c>
      <c r="C177" s="16"/>
      <c r="D177" s="23"/>
      <c r="E177" s="18"/>
      <c r="F177" s="18"/>
      <c r="G177" s="20"/>
      <c r="H177" s="77"/>
      <c r="I177" s="24"/>
      <c r="J177" s="21"/>
      <c r="K177" s="18"/>
      <c r="L177" s="29"/>
      <c r="M177" s="21"/>
    </row>
    <row r="178" spans="2:13" ht="15.75">
      <c r="B178" s="22">
        <f t="shared" si="2"/>
        <v>173</v>
      </c>
      <c r="C178" s="16"/>
      <c r="D178" s="17"/>
      <c r="E178" s="18"/>
      <c r="F178" s="18"/>
      <c r="G178" s="20"/>
      <c r="H178" s="77"/>
      <c r="I178" s="24"/>
      <c r="J178" s="21"/>
      <c r="K178" s="18"/>
      <c r="L178" s="29"/>
      <c r="M178" s="21"/>
    </row>
    <row r="179" spans="2:13" ht="15.75">
      <c r="B179" s="22">
        <f t="shared" si="2"/>
        <v>174</v>
      </c>
      <c r="C179" s="16"/>
      <c r="D179" s="23"/>
      <c r="E179" s="18"/>
      <c r="F179" s="18"/>
      <c r="G179" s="20"/>
      <c r="H179" s="77"/>
      <c r="I179" s="24"/>
      <c r="J179" s="21"/>
      <c r="K179" s="18"/>
      <c r="L179" s="29"/>
      <c r="M179" s="21"/>
    </row>
    <row r="180" spans="2:13" ht="15.75">
      <c r="B180" s="22">
        <f t="shared" si="2"/>
        <v>175</v>
      </c>
      <c r="C180" s="16"/>
      <c r="D180" s="23"/>
      <c r="E180" s="24"/>
      <c r="F180" s="51"/>
      <c r="G180" s="20"/>
      <c r="H180" s="52"/>
      <c r="I180" s="24"/>
      <c r="J180" s="21"/>
      <c r="K180" s="18"/>
      <c r="L180" s="29"/>
      <c r="M180" s="72"/>
    </row>
    <row r="181" spans="2:13" ht="15.75">
      <c r="B181" s="22">
        <f t="shared" si="2"/>
        <v>176</v>
      </c>
      <c r="C181" s="16"/>
      <c r="D181" s="56"/>
      <c r="E181" s="18"/>
      <c r="F181" s="18"/>
      <c r="G181" s="20"/>
      <c r="H181" s="20"/>
      <c r="I181" s="18"/>
      <c r="J181" s="21"/>
      <c r="K181" s="18"/>
      <c r="L181" s="29"/>
      <c r="M181" s="21"/>
    </row>
    <row r="182" spans="2:13" ht="15.75">
      <c r="B182" s="22">
        <f t="shared" si="2"/>
        <v>177</v>
      </c>
      <c r="C182" s="16"/>
      <c r="D182" s="56"/>
      <c r="E182" s="24"/>
      <c r="F182" s="18"/>
      <c r="G182" s="20"/>
      <c r="H182" s="20"/>
      <c r="I182" s="24"/>
      <c r="J182" s="21"/>
      <c r="K182" s="18"/>
      <c r="L182" s="29"/>
      <c r="M182" s="21"/>
    </row>
    <row r="183" spans="2:13" ht="15.75">
      <c r="B183" s="22">
        <f t="shared" si="2"/>
        <v>178</v>
      </c>
      <c r="C183" s="16"/>
      <c r="D183" s="56"/>
      <c r="E183" s="18"/>
      <c r="F183" s="18"/>
      <c r="G183" s="26"/>
      <c r="H183" s="20"/>
      <c r="I183" s="24"/>
      <c r="J183" s="21"/>
      <c r="K183" s="18"/>
      <c r="L183" s="29"/>
      <c r="M183" s="21"/>
    </row>
    <row r="184" spans="2:13" ht="15.75">
      <c r="B184" s="22">
        <f t="shared" si="2"/>
        <v>179</v>
      </c>
      <c r="C184" s="16"/>
      <c r="D184" s="56"/>
      <c r="E184" s="18"/>
      <c r="F184" s="18"/>
      <c r="G184" s="20"/>
      <c r="H184" s="20"/>
      <c r="I184" s="24"/>
      <c r="J184" s="21"/>
      <c r="K184" s="18"/>
      <c r="L184" s="29"/>
      <c r="M184" s="21"/>
    </row>
    <row r="185" spans="2:13" ht="15.75">
      <c r="B185" s="22">
        <f t="shared" si="2"/>
        <v>180</v>
      </c>
      <c r="C185" s="16"/>
      <c r="D185" s="56"/>
      <c r="E185" s="24"/>
      <c r="F185" s="18"/>
      <c r="G185" s="20"/>
      <c r="H185" s="20"/>
      <c r="I185" s="24"/>
      <c r="J185" s="21"/>
      <c r="K185" s="18"/>
      <c r="L185" s="29"/>
      <c r="M185" s="21"/>
    </row>
    <row r="186" spans="2:13" ht="15.75">
      <c r="B186" s="22">
        <f t="shared" si="2"/>
        <v>181</v>
      </c>
      <c r="C186" s="16"/>
      <c r="D186" s="17"/>
      <c r="E186" s="18"/>
      <c r="F186" s="24"/>
      <c r="G186" s="20"/>
      <c r="H186" s="77"/>
      <c r="I186" s="24"/>
      <c r="J186" s="21"/>
      <c r="K186" s="18"/>
      <c r="L186" s="29"/>
      <c r="M186" s="21"/>
    </row>
    <row r="187" spans="2:13" ht="15.75">
      <c r="B187" s="22">
        <f t="shared" si="2"/>
        <v>182</v>
      </c>
      <c r="C187" s="16"/>
      <c r="D187" s="83"/>
      <c r="E187" s="24"/>
      <c r="F187" s="18"/>
      <c r="G187" s="18"/>
      <c r="H187" s="20"/>
      <c r="I187" s="24"/>
      <c r="J187" s="21"/>
      <c r="K187" s="18"/>
      <c r="L187" s="29"/>
      <c r="M187" s="21"/>
    </row>
    <row r="188" spans="2:13" ht="15.75">
      <c r="B188" s="22">
        <f t="shared" si="2"/>
        <v>183</v>
      </c>
      <c r="C188" s="16"/>
      <c r="D188" s="47"/>
      <c r="E188" s="24"/>
      <c r="F188" s="18"/>
      <c r="G188" s="18"/>
      <c r="H188" s="20"/>
      <c r="I188" s="24"/>
      <c r="J188" s="21"/>
      <c r="K188" s="18"/>
      <c r="L188" s="29"/>
      <c r="M188" s="21"/>
    </row>
    <row r="189" spans="2:13" ht="15.75">
      <c r="B189" s="22">
        <f t="shared" si="2"/>
        <v>184</v>
      </c>
      <c r="C189" s="16"/>
      <c r="D189" s="47"/>
      <c r="E189" s="24"/>
      <c r="F189" s="18"/>
      <c r="G189" s="20"/>
      <c r="H189" s="20"/>
      <c r="I189" s="24"/>
      <c r="J189" s="21"/>
      <c r="K189" s="18"/>
      <c r="L189" s="29"/>
      <c r="M189" s="21"/>
    </row>
    <row r="190" spans="2:13" ht="15.75">
      <c r="B190" s="22">
        <f t="shared" si="2"/>
        <v>185</v>
      </c>
      <c r="C190" s="16"/>
      <c r="D190" s="56"/>
      <c r="E190" s="24"/>
      <c r="F190" s="18"/>
      <c r="G190" s="20"/>
      <c r="H190" s="20"/>
      <c r="I190" s="24"/>
      <c r="J190" s="21"/>
      <c r="K190" s="18"/>
      <c r="L190" s="29"/>
      <c r="M190" s="21"/>
    </row>
    <row r="191" spans="2:13" ht="15.75">
      <c r="B191" s="22">
        <f t="shared" si="2"/>
        <v>186</v>
      </c>
      <c r="C191" s="16"/>
      <c r="D191" s="56"/>
      <c r="E191" s="24"/>
      <c r="F191" s="18"/>
      <c r="G191" s="20"/>
      <c r="H191" s="20"/>
      <c r="I191" s="24"/>
      <c r="J191" s="21"/>
      <c r="K191" s="18"/>
      <c r="L191" s="29"/>
      <c r="M191" s="21"/>
    </row>
    <row r="192" spans="2:13" ht="15.75">
      <c r="B192" s="22">
        <f t="shared" si="2"/>
        <v>187</v>
      </c>
      <c r="C192" s="16"/>
      <c r="D192" s="23"/>
      <c r="E192" s="18"/>
      <c r="F192" s="18"/>
      <c r="G192" s="20"/>
      <c r="H192" s="20"/>
      <c r="I192" s="24"/>
      <c r="J192" s="21"/>
      <c r="K192" s="18"/>
      <c r="L192" s="29"/>
      <c r="M192" s="21"/>
    </row>
    <row r="193" spans="2:13" ht="15.75">
      <c r="B193" s="22">
        <f t="shared" si="2"/>
        <v>188</v>
      </c>
      <c r="C193" s="16"/>
      <c r="D193" s="23"/>
      <c r="E193" s="18"/>
      <c r="F193" s="18"/>
      <c r="G193" s="20"/>
      <c r="H193" s="20"/>
      <c r="I193" s="24"/>
      <c r="J193" s="21"/>
      <c r="K193" s="18"/>
      <c r="L193" s="29"/>
      <c r="M193" s="21"/>
    </row>
    <row r="194" spans="2:13" ht="15.75">
      <c r="B194" s="22">
        <f t="shared" si="2"/>
        <v>189</v>
      </c>
      <c r="C194" s="16"/>
      <c r="D194" s="56"/>
      <c r="E194" s="24"/>
      <c r="F194" s="18"/>
      <c r="G194" s="20"/>
      <c r="H194" s="20"/>
      <c r="I194" s="24"/>
      <c r="J194" s="21"/>
      <c r="K194" s="18"/>
      <c r="L194" s="29"/>
      <c r="M194" s="21"/>
    </row>
    <row r="195" spans="2:13" ht="15.75">
      <c r="B195" s="22">
        <f t="shared" si="2"/>
        <v>190</v>
      </c>
      <c r="C195" s="16"/>
      <c r="D195" s="56"/>
      <c r="E195" s="24"/>
      <c r="F195" s="18"/>
      <c r="G195" s="20"/>
      <c r="H195" s="20"/>
      <c r="I195" s="24"/>
      <c r="J195" s="21"/>
      <c r="K195" s="18"/>
      <c r="L195" s="29"/>
      <c r="M195" s="21"/>
    </row>
    <row r="196" spans="2:13" ht="15.75">
      <c r="B196" s="22">
        <f t="shared" si="2"/>
        <v>191</v>
      </c>
      <c r="C196" s="16"/>
      <c r="D196" s="83"/>
      <c r="E196" s="24"/>
      <c r="F196" s="18"/>
      <c r="G196" s="20"/>
      <c r="H196" s="20"/>
      <c r="I196" s="24"/>
      <c r="J196" s="21"/>
      <c r="K196" s="18"/>
      <c r="L196" s="29"/>
      <c r="M196" s="21"/>
    </row>
    <row r="197" spans="2:13" ht="15.75">
      <c r="B197" s="22">
        <f t="shared" si="2"/>
        <v>192</v>
      </c>
      <c r="C197" s="16"/>
      <c r="D197" s="56"/>
      <c r="E197" s="24"/>
      <c r="F197" s="18"/>
      <c r="G197" s="20"/>
      <c r="H197" s="20"/>
      <c r="I197" s="24"/>
      <c r="J197" s="21"/>
      <c r="K197" s="18"/>
      <c r="L197" s="29"/>
      <c r="M197" s="21"/>
    </row>
    <row r="198" spans="2:13" ht="15.75">
      <c r="B198" s="22">
        <f t="shared" si="2"/>
        <v>193</v>
      </c>
      <c r="C198" s="16"/>
      <c r="D198" s="17"/>
      <c r="E198" s="24"/>
      <c r="F198" s="18"/>
      <c r="G198" s="20"/>
      <c r="H198" s="20"/>
      <c r="I198" s="24"/>
      <c r="J198" s="21"/>
      <c r="K198" s="18"/>
      <c r="L198" s="29"/>
      <c r="M198" s="21"/>
    </row>
    <row r="199" spans="2:13" ht="15.75">
      <c r="B199" s="22">
        <f t="shared" si="2"/>
        <v>194</v>
      </c>
      <c r="C199" s="16"/>
      <c r="D199" s="56"/>
      <c r="E199" s="24"/>
      <c r="F199" s="18"/>
      <c r="G199" s="20"/>
      <c r="H199" s="20"/>
      <c r="I199" s="24"/>
      <c r="J199" s="21"/>
      <c r="K199" s="18"/>
      <c r="L199" s="29"/>
      <c r="M199" s="21"/>
    </row>
    <row r="200" spans="2:13" ht="15.75">
      <c r="B200" s="22">
        <f t="shared" si="2"/>
        <v>195</v>
      </c>
      <c r="C200" s="16"/>
      <c r="D200" s="56"/>
      <c r="E200" s="24"/>
      <c r="F200" s="18"/>
      <c r="G200" s="20"/>
      <c r="H200" s="20"/>
      <c r="I200" s="24"/>
      <c r="J200" s="21"/>
      <c r="K200" s="18"/>
      <c r="L200" s="29"/>
      <c r="M200" s="21"/>
    </row>
    <row r="201" spans="2:13" ht="15.75">
      <c r="B201" s="22">
        <f t="shared" si="2"/>
        <v>196</v>
      </c>
      <c r="C201" s="16"/>
      <c r="D201" s="84"/>
      <c r="E201" s="24"/>
      <c r="F201" s="18"/>
      <c r="G201" s="20"/>
      <c r="H201" s="20"/>
      <c r="I201" s="24"/>
      <c r="J201" s="21"/>
      <c r="K201" s="18"/>
      <c r="L201" s="29"/>
      <c r="M201" s="21"/>
    </row>
    <row r="202" spans="2:13" ht="15.75">
      <c r="B202" s="22">
        <f t="shared" si="2"/>
        <v>197</v>
      </c>
      <c r="C202" s="16"/>
      <c r="D202" s="17"/>
      <c r="E202" s="24"/>
      <c r="F202" s="18"/>
      <c r="G202" s="20"/>
      <c r="H202" s="20"/>
      <c r="I202" s="24"/>
      <c r="J202" s="21"/>
      <c r="K202" s="18"/>
      <c r="L202" s="29"/>
      <c r="M202" s="21"/>
    </row>
    <row r="203" spans="2:13" ht="15.75">
      <c r="B203" s="22">
        <f t="shared" si="2"/>
        <v>198</v>
      </c>
      <c r="C203" s="16"/>
      <c r="D203" s="56"/>
      <c r="E203" s="24"/>
      <c r="F203" s="18"/>
      <c r="G203" s="20"/>
      <c r="H203" s="20"/>
      <c r="I203" s="24"/>
      <c r="J203" s="21"/>
      <c r="K203" s="18"/>
      <c r="L203" s="29"/>
      <c r="M203" s="21"/>
    </row>
    <row r="204" spans="2:13" ht="15.75">
      <c r="B204" s="22">
        <f t="shared" si="2"/>
        <v>199</v>
      </c>
      <c r="C204" s="16"/>
      <c r="D204" s="56"/>
      <c r="E204" s="24"/>
      <c r="F204" s="18"/>
      <c r="G204" s="20"/>
      <c r="H204" s="20"/>
      <c r="I204" s="24"/>
      <c r="J204" s="21"/>
      <c r="K204" s="18"/>
      <c r="L204" s="29"/>
      <c r="M204" s="21"/>
    </row>
    <row r="205" spans="2:13" ht="15.75">
      <c r="B205" s="22">
        <f t="shared" si="2"/>
        <v>200</v>
      </c>
      <c r="C205" s="16"/>
      <c r="D205" s="56"/>
      <c r="E205" s="24"/>
      <c r="F205" s="18"/>
      <c r="G205" s="20"/>
      <c r="H205" s="20"/>
      <c r="I205" s="24"/>
      <c r="J205" s="21"/>
      <c r="K205" s="18"/>
      <c r="L205" s="29"/>
      <c r="M205" s="21"/>
    </row>
    <row r="206" spans="2:13" ht="15.75">
      <c r="B206" s="22">
        <f t="shared" si="2"/>
        <v>201</v>
      </c>
      <c r="C206" s="16"/>
      <c r="D206" s="23"/>
      <c r="E206" s="24"/>
      <c r="F206" s="18"/>
      <c r="G206" s="20"/>
      <c r="H206" s="20"/>
      <c r="I206" s="24"/>
      <c r="J206" s="41"/>
      <c r="K206" s="18"/>
      <c r="L206" s="29"/>
      <c r="M206" s="21"/>
    </row>
    <row r="207" spans="2:13" ht="15.75">
      <c r="B207" s="22">
        <f t="shared" si="2"/>
        <v>202</v>
      </c>
      <c r="C207" s="16"/>
      <c r="D207" s="56"/>
      <c r="E207" s="24"/>
      <c r="F207" s="18"/>
      <c r="G207" s="20"/>
      <c r="H207" s="20"/>
      <c r="I207" s="24"/>
      <c r="J207" s="21"/>
      <c r="K207" s="18"/>
      <c r="L207" s="29"/>
      <c r="M207" s="21"/>
    </row>
    <row r="208" spans="2:13" ht="15.75">
      <c r="B208" s="22">
        <f t="shared" si="2"/>
        <v>203</v>
      </c>
      <c r="C208" s="16"/>
      <c r="D208" s="56"/>
      <c r="E208" s="24"/>
      <c r="F208" s="18"/>
      <c r="G208" s="20"/>
      <c r="H208" s="20"/>
      <c r="I208" s="24"/>
      <c r="J208" s="41"/>
      <c r="K208" s="18"/>
      <c r="L208" s="29"/>
      <c r="M208" s="21"/>
    </row>
    <row r="209" spans="2:13" ht="15.75">
      <c r="B209" s="22">
        <f t="shared" si="2"/>
        <v>204</v>
      </c>
      <c r="C209" s="16"/>
      <c r="D209" s="56"/>
      <c r="E209" s="24"/>
      <c r="F209" s="18"/>
      <c r="G209" s="20"/>
      <c r="H209" s="51"/>
      <c r="I209" s="24"/>
      <c r="J209" s="21"/>
      <c r="K209" s="18"/>
      <c r="L209" s="29"/>
      <c r="M209" s="21"/>
    </row>
    <row r="210" spans="2:13" ht="15.75">
      <c r="B210" s="22">
        <f t="shared" si="2"/>
        <v>205</v>
      </c>
      <c r="C210" s="16"/>
      <c r="D210" s="56"/>
      <c r="E210" s="24"/>
      <c r="F210" s="18"/>
      <c r="G210" s="49"/>
      <c r="H210" s="20"/>
      <c r="I210" s="24"/>
      <c r="J210" s="41"/>
      <c r="K210" s="18"/>
      <c r="L210" s="29"/>
      <c r="M210" s="21"/>
    </row>
    <row r="211" spans="2:13" ht="15.75">
      <c r="B211" s="22">
        <f t="shared" si="2"/>
        <v>206</v>
      </c>
      <c r="C211" s="16"/>
      <c r="D211" s="56"/>
      <c r="E211" s="24"/>
      <c r="F211" s="18"/>
      <c r="G211" s="26"/>
      <c r="H211" s="20"/>
      <c r="I211" s="24"/>
      <c r="J211" s="21"/>
      <c r="K211" s="18"/>
      <c r="L211" s="29"/>
      <c r="M211" s="21"/>
    </row>
    <row r="212" spans="2:13" ht="15.75">
      <c r="B212" s="22">
        <f t="shared" si="2"/>
        <v>207</v>
      </c>
      <c r="C212" s="16"/>
      <c r="D212" s="56"/>
      <c r="E212" s="24"/>
      <c r="F212" s="18"/>
      <c r="G212" s="20"/>
      <c r="H212" s="20"/>
      <c r="I212" s="24"/>
      <c r="J212" s="21"/>
      <c r="K212" s="18"/>
      <c r="L212" s="29"/>
      <c r="M212" s="21"/>
    </row>
    <row r="213" spans="2:13" ht="15.75">
      <c r="B213" s="22">
        <f t="shared" si="2"/>
        <v>208</v>
      </c>
      <c r="C213" s="16"/>
      <c r="D213" s="56"/>
      <c r="E213" s="24"/>
      <c r="F213" s="18"/>
      <c r="G213" s="20"/>
      <c r="H213" s="20"/>
      <c r="I213" s="24"/>
      <c r="J213" s="41"/>
      <c r="K213" s="18"/>
      <c r="L213" s="29"/>
      <c r="M213" s="21"/>
    </row>
    <row r="214" spans="2:13" ht="15.75">
      <c r="B214" s="22">
        <f t="shared" si="2"/>
        <v>209</v>
      </c>
      <c r="C214" s="16"/>
      <c r="D214" s="56"/>
      <c r="E214" s="24"/>
      <c r="F214" s="18"/>
      <c r="G214" s="20"/>
      <c r="H214" s="20"/>
      <c r="I214" s="24"/>
      <c r="J214" s="21"/>
      <c r="K214" s="18"/>
      <c r="L214" s="29"/>
      <c r="M214" s="21"/>
    </row>
    <row r="215" spans="2:13" ht="15.75">
      <c r="B215" s="22">
        <f t="shared" si="2"/>
        <v>210</v>
      </c>
      <c r="C215" s="16"/>
      <c r="D215" s="56"/>
      <c r="E215" s="24"/>
      <c r="F215" s="18"/>
      <c r="G215" s="20"/>
      <c r="H215" s="20"/>
      <c r="I215" s="24"/>
      <c r="J215" s="21"/>
      <c r="K215" s="18"/>
      <c r="L215" s="29"/>
      <c r="M215" s="21"/>
    </row>
    <row r="216" spans="2:13" ht="15.75">
      <c r="B216" s="22">
        <f t="shared" si="2"/>
        <v>211</v>
      </c>
      <c r="C216" s="16"/>
      <c r="D216" s="56"/>
      <c r="E216" s="24"/>
      <c r="F216" s="18"/>
      <c r="G216" s="20"/>
      <c r="H216" s="20"/>
      <c r="I216" s="24"/>
      <c r="J216" s="21"/>
      <c r="K216" s="18"/>
      <c r="L216" s="29"/>
      <c r="M216" s="21"/>
    </row>
    <row r="217" spans="2:13" ht="15.75">
      <c r="B217" s="22">
        <f t="shared" si="2"/>
        <v>212</v>
      </c>
      <c r="C217" s="16"/>
      <c r="D217" s="56"/>
      <c r="E217" s="24"/>
      <c r="F217" s="18"/>
      <c r="G217" s="20"/>
      <c r="H217" s="20"/>
      <c r="I217" s="24"/>
      <c r="J217" s="21"/>
      <c r="K217" s="18"/>
      <c r="L217" s="29"/>
      <c r="M217" s="21"/>
    </row>
    <row r="218" spans="2:13" ht="15.75">
      <c r="B218" s="22">
        <f t="shared" si="2"/>
        <v>213</v>
      </c>
      <c r="C218" s="16"/>
      <c r="D218" s="83"/>
      <c r="E218" s="24"/>
      <c r="F218" s="18"/>
      <c r="G218" s="20"/>
      <c r="H218" s="20"/>
      <c r="I218" s="24"/>
      <c r="J218" s="21"/>
      <c r="K218" s="18"/>
      <c r="L218" s="29"/>
      <c r="M218" s="21"/>
    </row>
    <row r="219" spans="2:13" ht="15.75">
      <c r="B219" s="22">
        <f t="shared" si="2"/>
        <v>214</v>
      </c>
      <c r="C219" s="16"/>
      <c r="D219" s="56"/>
      <c r="E219" s="24"/>
      <c r="F219" s="18"/>
      <c r="G219" s="20"/>
      <c r="H219" s="20"/>
      <c r="I219" s="24"/>
      <c r="J219" s="21"/>
      <c r="K219" s="18"/>
      <c r="L219" s="29"/>
      <c r="M219" s="21"/>
    </row>
    <row r="220" spans="2:13" ht="15.75">
      <c r="B220" s="22">
        <f t="shared" si="2"/>
        <v>215</v>
      </c>
      <c r="C220" s="16"/>
      <c r="D220" s="17"/>
      <c r="E220" s="24"/>
      <c r="F220" s="18"/>
      <c r="G220" s="20"/>
      <c r="H220" s="52"/>
      <c r="I220" s="20"/>
      <c r="J220" s="41"/>
      <c r="K220" s="18"/>
      <c r="L220" s="29"/>
      <c r="M220" s="21"/>
    </row>
    <row r="221" spans="2:13" ht="15.75">
      <c r="B221" s="22">
        <f t="shared" si="2"/>
        <v>216</v>
      </c>
      <c r="C221" s="16"/>
      <c r="D221" s="56"/>
      <c r="E221" s="24"/>
      <c r="F221" s="18"/>
      <c r="G221" s="71"/>
      <c r="H221" s="20"/>
      <c r="I221" s="24"/>
      <c r="J221" s="41"/>
      <c r="K221" s="18"/>
      <c r="L221" s="29"/>
      <c r="M221" s="21"/>
    </row>
    <row r="222" spans="2:13" ht="15.75">
      <c r="B222" s="22">
        <f t="shared" si="2"/>
        <v>217</v>
      </c>
      <c r="C222" s="16"/>
      <c r="D222" s="56"/>
      <c r="E222" s="18"/>
      <c r="F222" s="18"/>
      <c r="G222" s="71"/>
      <c r="H222" s="20"/>
      <c r="I222" s="24"/>
      <c r="J222" s="41"/>
      <c r="K222" s="18"/>
      <c r="L222" s="29"/>
      <c r="M222" s="21"/>
    </row>
    <row r="223" spans="2:13" ht="15.75">
      <c r="B223" s="22">
        <f t="shared" si="2"/>
        <v>218</v>
      </c>
      <c r="C223" s="16"/>
      <c r="D223" s="17"/>
      <c r="E223" s="24"/>
      <c r="F223" s="18"/>
      <c r="G223" s="20"/>
      <c r="H223" s="20"/>
      <c r="I223" s="24"/>
      <c r="J223" s="21"/>
      <c r="K223" s="18"/>
      <c r="L223" s="29"/>
      <c r="M223" s="21"/>
    </row>
    <row r="224" spans="2:13" ht="15.75">
      <c r="B224" s="22">
        <f t="shared" si="2"/>
        <v>219</v>
      </c>
      <c r="C224" s="16"/>
      <c r="D224" s="85"/>
      <c r="E224" s="24"/>
      <c r="F224" s="18"/>
      <c r="G224" s="86"/>
      <c r="H224" s="20"/>
      <c r="I224" s="24"/>
      <c r="J224" s="34"/>
      <c r="K224" s="18"/>
      <c r="L224" s="29"/>
      <c r="M224" s="21"/>
    </row>
    <row r="225" spans="2:13" ht="15.75">
      <c r="B225" s="22">
        <f t="shared" si="2"/>
        <v>220</v>
      </c>
      <c r="C225" s="16"/>
      <c r="D225" s="87"/>
      <c r="E225" s="24"/>
      <c r="F225" s="18"/>
      <c r="G225" s="49"/>
      <c r="H225" s="20"/>
      <c r="I225" s="24"/>
      <c r="J225" s="21"/>
      <c r="K225" s="18"/>
      <c r="L225" s="29"/>
      <c r="M225" s="21"/>
    </row>
    <row r="226" spans="2:13" ht="15.75">
      <c r="B226" s="22">
        <f t="shared" si="2"/>
        <v>221</v>
      </c>
      <c r="C226" s="16"/>
      <c r="D226" s="56"/>
      <c r="E226" s="24"/>
      <c r="F226" s="18"/>
      <c r="G226" s="26"/>
      <c r="H226" s="20"/>
      <c r="I226" s="24"/>
      <c r="J226" s="21"/>
      <c r="K226" s="18"/>
      <c r="L226" s="29"/>
      <c r="M226" s="21"/>
    </row>
    <row r="227" spans="2:13" ht="15.75">
      <c r="B227" s="22">
        <f t="shared" si="2"/>
        <v>222</v>
      </c>
      <c r="C227" s="16"/>
      <c r="D227" s="56"/>
      <c r="E227" s="24"/>
      <c r="F227" s="18"/>
      <c r="G227" s="20"/>
      <c r="H227" s="20"/>
      <c r="I227" s="24"/>
      <c r="J227" s="21"/>
      <c r="K227" s="18"/>
      <c r="L227" s="29"/>
      <c r="M227" s="21"/>
    </row>
    <row r="228" spans="2:13" ht="15.75">
      <c r="B228" s="22">
        <f t="shared" si="2"/>
        <v>223</v>
      </c>
      <c r="C228" s="16"/>
      <c r="D228" s="56"/>
      <c r="E228" s="18"/>
      <c r="F228" s="18"/>
      <c r="G228" s="20"/>
      <c r="H228" s="20"/>
      <c r="I228" s="24"/>
      <c r="J228" s="21"/>
      <c r="K228" s="18"/>
      <c r="L228" s="29"/>
      <c r="M228" s="21"/>
    </row>
    <row r="229" spans="2:13" ht="15.75">
      <c r="B229" s="22">
        <f t="shared" si="2"/>
        <v>224</v>
      </c>
      <c r="C229" s="16"/>
      <c r="D229" s="56"/>
      <c r="E229" s="24"/>
      <c r="F229" s="18"/>
      <c r="G229" s="61"/>
      <c r="H229" s="52"/>
      <c r="I229" s="24"/>
      <c r="J229" s="88"/>
      <c r="K229" s="18"/>
      <c r="L229" s="29"/>
      <c r="M229" s="21"/>
    </row>
    <row r="230" spans="2:13" ht="15.75">
      <c r="B230" s="22">
        <f t="shared" si="2"/>
        <v>225</v>
      </c>
      <c r="C230" s="16"/>
      <c r="D230" s="56"/>
      <c r="E230" s="24"/>
      <c r="F230" s="18"/>
      <c r="G230" s="20"/>
      <c r="H230" s="20"/>
      <c r="I230" s="24"/>
      <c r="J230" s="21"/>
      <c r="K230" s="18"/>
      <c r="L230" s="29"/>
      <c r="M230" s="21"/>
    </row>
    <row r="231" spans="2:13" ht="15.75">
      <c r="B231" s="22">
        <f t="shared" si="2"/>
        <v>226</v>
      </c>
      <c r="C231" s="16"/>
      <c r="D231" s="56"/>
      <c r="E231" s="24"/>
      <c r="F231" s="18"/>
      <c r="G231" s="20"/>
      <c r="H231" s="20"/>
      <c r="I231" s="24"/>
      <c r="J231" s="21"/>
      <c r="K231" s="18"/>
      <c r="L231" s="29"/>
      <c r="M231" s="21"/>
    </row>
    <row r="232" spans="2:13" ht="15.75">
      <c r="B232" s="22">
        <f t="shared" si="2"/>
        <v>227</v>
      </c>
      <c r="C232" s="16"/>
      <c r="D232" s="56"/>
      <c r="E232" s="24"/>
      <c r="F232" s="18"/>
      <c r="G232" s="20"/>
      <c r="H232" s="20"/>
      <c r="I232" s="24"/>
      <c r="J232" s="21"/>
      <c r="K232" s="18"/>
      <c r="L232" s="29"/>
      <c r="M232" s="21"/>
    </row>
    <row r="233" spans="2:13" ht="15.75">
      <c r="B233" s="22">
        <f t="shared" si="2"/>
        <v>228</v>
      </c>
      <c r="C233" s="16"/>
      <c r="D233" s="23"/>
      <c r="E233" s="24"/>
      <c r="F233" s="18"/>
      <c r="G233" s="20"/>
      <c r="H233" s="20"/>
      <c r="I233" s="24"/>
      <c r="J233" s="89"/>
      <c r="K233" s="18"/>
      <c r="L233" s="29"/>
      <c r="M233" s="21"/>
    </row>
    <row r="234" spans="2:13" ht="15.75">
      <c r="B234" s="22">
        <f t="shared" si="2"/>
        <v>229</v>
      </c>
      <c r="C234" s="16"/>
      <c r="D234" s="56"/>
      <c r="E234" s="24"/>
      <c r="F234" s="20"/>
      <c r="G234" s="20"/>
      <c r="H234" s="20"/>
      <c r="I234" s="24"/>
      <c r="J234" s="89"/>
      <c r="K234" s="18"/>
      <c r="L234" s="29"/>
      <c r="M234" s="21"/>
    </row>
    <row r="235" spans="2:13" ht="15.75">
      <c r="B235" s="22">
        <f t="shared" si="2"/>
        <v>230</v>
      </c>
      <c r="C235" s="16"/>
      <c r="D235" s="56"/>
      <c r="E235" s="24"/>
      <c r="F235" s="20"/>
      <c r="G235" s="20"/>
      <c r="H235" s="20"/>
      <c r="I235" s="24"/>
      <c r="J235" s="89"/>
      <c r="K235" s="18"/>
      <c r="L235" s="29"/>
      <c r="M235" s="21"/>
    </row>
    <row r="236" spans="2:13" ht="15.75">
      <c r="B236" s="22">
        <f t="shared" si="2"/>
        <v>231</v>
      </c>
      <c r="C236" s="16"/>
      <c r="D236" s="17"/>
      <c r="E236" s="24"/>
      <c r="F236" s="18"/>
      <c r="G236" s="20"/>
      <c r="H236" s="20"/>
      <c r="I236" s="24"/>
      <c r="J236" s="89"/>
      <c r="K236" s="18"/>
      <c r="L236" s="29"/>
      <c r="M236" s="21"/>
    </row>
    <row r="237" spans="2:13" ht="15.75">
      <c r="B237" s="22">
        <f t="shared" si="2"/>
        <v>232</v>
      </c>
      <c r="C237" s="16"/>
      <c r="D237" s="23"/>
      <c r="E237" s="24"/>
      <c r="F237" s="18"/>
      <c r="G237" s="20"/>
      <c r="H237" s="52"/>
      <c r="I237" s="24"/>
      <c r="J237" s="89"/>
      <c r="K237" s="18"/>
      <c r="L237" s="29"/>
      <c r="M237" s="72"/>
    </row>
    <row r="238" spans="2:13" ht="15.75">
      <c r="B238" s="22">
        <f t="shared" si="2"/>
        <v>233</v>
      </c>
      <c r="C238" s="16"/>
      <c r="D238" s="17"/>
      <c r="E238" s="24"/>
      <c r="F238" s="18"/>
      <c r="G238" s="51"/>
      <c r="H238" s="20"/>
      <c r="I238" s="24"/>
      <c r="J238" s="89"/>
      <c r="K238" s="18"/>
      <c r="L238" s="29"/>
      <c r="M238" s="21"/>
    </row>
    <row r="239" spans="2:13" ht="15.75">
      <c r="B239" s="22">
        <f t="shared" si="2"/>
        <v>234</v>
      </c>
      <c r="C239" s="16"/>
      <c r="D239" s="17"/>
      <c r="E239" s="24"/>
      <c r="F239" s="18"/>
      <c r="G239" s="20"/>
      <c r="H239" s="20"/>
      <c r="I239" s="24"/>
      <c r="J239" s="89"/>
      <c r="K239" s="18"/>
      <c r="L239" s="29"/>
      <c r="M239" s="21"/>
    </row>
    <row r="240" spans="2:13" ht="15.75">
      <c r="B240" s="22">
        <f t="shared" si="2"/>
        <v>235</v>
      </c>
      <c r="C240" s="16"/>
      <c r="D240" s="17"/>
      <c r="E240" s="24"/>
      <c r="F240" s="18"/>
      <c r="G240" s="26"/>
      <c r="H240" s="20"/>
      <c r="I240" s="24"/>
      <c r="J240" s="89"/>
      <c r="K240" s="18"/>
      <c r="L240" s="29"/>
      <c r="M240" s="21"/>
    </row>
    <row r="241" spans="2:13" ht="15.75">
      <c r="B241" s="22">
        <f t="shared" si="2"/>
        <v>236</v>
      </c>
      <c r="C241" s="16"/>
      <c r="D241" s="54"/>
      <c r="E241" s="24"/>
      <c r="F241" s="18"/>
      <c r="G241" s="26"/>
      <c r="H241" s="20"/>
      <c r="I241" s="24"/>
      <c r="J241" s="90"/>
      <c r="K241" s="18"/>
      <c r="L241" s="29"/>
      <c r="M241" s="21"/>
    </row>
    <row r="242" spans="2:13" ht="15.75">
      <c r="B242" s="22">
        <f t="shared" si="2"/>
        <v>237</v>
      </c>
      <c r="C242" s="16"/>
      <c r="D242" s="17"/>
      <c r="E242" s="24"/>
      <c r="F242" s="18"/>
      <c r="G242" s="20"/>
      <c r="H242" s="20"/>
      <c r="I242" s="24"/>
      <c r="J242" s="89"/>
      <c r="K242" s="18"/>
      <c r="L242" s="29"/>
      <c r="M242" s="21"/>
    </row>
    <row r="243" spans="2:13" ht="15.75">
      <c r="B243" s="22">
        <f t="shared" si="2"/>
        <v>238</v>
      </c>
      <c r="C243" s="16"/>
      <c r="D243" s="17"/>
      <c r="E243" s="24"/>
      <c r="F243" s="18"/>
      <c r="G243" s="20"/>
      <c r="H243" s="20"/>
      <c r="I243" s="24"/>
      <c r="J243" s="89"/>
      <c r="K243" s="18"/>
      <c r="L243" s="29"/>
      <c r="M243" s="21"/>
    </row>
    <row r="244" spans="2:13" ht="15.75">
      <c r="B244" s="22">
        <f t="shared" si="2"/>
        <v>239</v>
      </c>
      <c r="C244" s="16"/>
      <c r="D244" s="17"/>
      <c r="E244" s="24"/>
      <c r="F244" s="18"/>
      <c r="G244" s="20"/>
      <c r="H244" s="20"/>
      <c r="I244" s="24"/>
      <c r="J244" s="89"/>
      <c r="K244" s="18"/>
      <c r="L244" s="29"/>
      <c r="M244" s="21"/>
    </row>
    <row r="245" spans="2:13" ht="15.75">
      <c r="B245" s="22">
        <f t="shared" si="2"/>
        <v>240</v>
      </c>
      <c r="C245" s="16"/>
      <c r="D245" s="17"/>
      <c r="E245" s="24"/>
      <c r="F245" s="18"/>
      <c r="G245" s="20"/>
      <c r="H245" s="20"/>
      <c r="I245" s="24"/>
      <c r="J245" s="89"/>
      <c r="K245" s="18"/>
      <c r="L245" s="29"/>
      <c r="M245" s="21"/>
    </row>
    <row r="246" spans="2:13" ht="15.75">
      <c r="B246" s="22">
        <f t="shared" si="2"/>
        <v>241</v>
      </c>
      <c r="C246" s="16"/>
      <c r="D246" s="17"/>
      <c r="E246" s="24"/>
      <c r="F246" s="18"/>
      <c r="G246" s="20"/>
      <c r="H246" s="20"/>
      <c r="I246" s="24"/>
      <c r="J246" s="89"/>
      <c r="K246" s="18"/>
      <c r="L246" s="29"/>
      <c r="M246" s="21"/>
    </row>
    <row r="247" spans="2:13" ht="15.75">
      <c r="B247" s="22">
        <f t="shared" si="2"/>
        <v>242</v>
      </c>
      <c r="C247" s="16"/>
      <c r="D247" s="17"/>
      <c r="E247" s="24"/>
      <c r="F247" s="18"/>
      <c r="G247" s="20"/>
      <c r="H247" s="20"/>
      <c r="I247" s="24"/>
      <c r="J247" s="89"/>
      <c r="K247" s="18"/>
      <c r="L247" s="29"/>
      <c r="M247" s="21"/>
    </row>
    <row r="248" spans="2:13" ht="15.75">
      <c r="B248" s="22">
        <f t="shared" si="2"/>
        <v>243</v>
      </c>
      <c r="C248" s="16"/>
      <c r="D248" s="54"/>
      <c r="E248" s="24"/>
      <c r="F248" s="18"/>
      <c r="G248" s="26"/>
      <c r="H248" s="20"/>
      <c r="I248" s="24"/>
      <c r="J248" s="89"/>
      <c r="K248" s="18"/>
      <c r="L248" s="29"/>
      <c r="M248" s="21"/>
    </row>
    <row r="249" spans="2:13" ht="15.75">
      <c r="B249" s="22">
        <f t="shared" si="2"/>
        <v>244</v>
      </c>
      <c r="C249" s="16"/>
      <c r="D249" s="54"/>
      <c r="E249" s="24"/>
      <c r="F249" s="18"/>
      <c r="G249" s="26"/>
      <c r="H249" s="20"/>
      <c r="I249" s="24"/>
      <c r="J249" s="89"/>
      <c r="K249" s="18"/>
      <c r="L249" s="29"/>
      <c r="M249" s="21"/>
    </row>
    <row r="250" spans="2:13" ht="15.75">
      <c r="B250" s="22">
        <f t="shared" si="2"/>
        <v>245</v>
      </c>
      <c r="C250" s="16"/>
      <c r="D250" s="54"/>
      <c r="E250" s="24"/>
      <c r="F250" s="18"/>
      <c r="G250" s="80"/>
      <c r="H250" s="20"/>
      <c r="I250" s="24"/>
      <c r="J250" s="89"/>
      <c r="K250" s="18"/>
      <c r="L250" s="29"/>
      <c r="M250" s="21"/>
    </row>
    <row r="251" spans="2:13" ht="15.75">
      <c r="B251" s="22">
        <f t="shared" si="2"/>
        <v>246</v>
      </c>
      <c r="C251" s="16"/>
      <c r="D251" s="54"/>
      <c r="E251" s="24"/>
      <c r="F251" s="18"/>
      <c r="G251" s="26"/>
      <c r="H251" s="20"/>
      <c r="I251" s="24"/>
      <c r="J251" s="91">
        <f>SUM(J3:J250)</f>
        <v>166188.76</v>
      </c>
      <c r="K251" s="18"/>
      <c r="L251" s="29"/>
      <c r="M251" s="91">
        <f>SUM(M3:M250)</f>
        <v>533731.18</v>
      </c>
    </row>
    <row r="252" spans="2:13" ht="47.25">
      <c r="B252" s="22">
        <v>103</v>
      </c>
      <c r="C252" s="16">
        <v>44860</v>
      </c>
      <c r="D252" s="54" t="s">
        <v>88</v>
      </c>
      <c r="E252" s="24" t="s">
        <v>89</v>
      </c>
      <c r="F252" s="18" t="s">
        <v>29</v>
      </c>
      <c r="G252" s="20" t="s">
        <v>90</v>
      </c>
      <c r="H252" s="20"/>
      <c r="I252" s="24" t="s">
        <v>21</v>
      </c>
      <c r="J252" s="89">
        <v>400</v>
      </c>
      <c r="K252" s="18"/>
      <c r="L252" s="29"/>
      <c r="M252" s="21"/>
    </row>
    <row r="253" spans="2:13" ht="15.75">
      <c r="B253" s="22"/>
      <c r="C253" s="16"/>
      <c r="D253" s="54"/>
      <c r="E253" s="24"/>
      <c r="F253" s="18"/>
      <c r="G253" s="26"/>
      <c r="H253" s="20"/>
      <c r="I253" s="24"/>
      <c r="J253" s="89"/>
      <c r="K253" s="18"/>
      <c r="L253" s="29"/>
      <c r="M253" s="21"/>
    </row>
    <row r="254" spans="2:13" ht="15.75">
      <c r="B254" s="22"/>
      <c r="C254" s="16"/>
      <c r="D254" s="54"/>
      <c r="E254" s="92"/>
      <c r="F254" s="18"/>
      <c r="G254" s="26"/>
      <c r="H254" s="93"/>
      <c r="I254" s="24"/>
      <c r="J254" s="89"/>
      <c r="K254" s="94"/>
      <c r="L254" s="29"/>
      <c r="M254" s="21"/>
    </row>
    <row r="255" spans="2:13" ht="15.75">
      <c r="B255" s="22"/>
      <c r="C255" s="16"/>
      <c r="D255" s="54"/>
      <c r="E255" s="92"/>
      <c r="F255" s="18"/>
      <c r="G255" s="26"/>
      <c r="H255" s="93"/>
      <c r="I255" s="24"/>
      <c r="J255" s="89"/>
      <c r="K255" s="94"/>
      <c r="L255" s="29"/>
      <c r="M255" s="21"/>
    </row>
    <row r="256" spans="2:13" ht="15.75">
      <c r="B256" s="22"/>
      <c r="C256" s="16"/>
      <c r="D256" s="54"/>
      <c r="E256" s="92"/>
      <c r="F256" s="18"/>
      <c r="G256" s="26"/>
      <c r="H256" s="93"/>
      <c r="I256" s="24"/>
      <c r="J256" s="89"/>
      <c r="K256" s="94"/>
      <c r="L256" s="29"/>
      <c r="M256" s="21"/>
    </row>
    <row r="257" spans="2:13" ht="15.75">
      <c r="B257" s="22"/>
      <c r="C257" s="16"/>
      <c r="D257" s="54"/>
      <c r="E257" s="92"/>
      <c r="F257" s="18"/>
      <c r="G257" s="26"/>
      <c r="H257" s="93"/>
      <c r="I257" s="24"/>
      <c r="J257" s="89"/>
      <c r="K257" s="94"/>
      <c r="L257" s="29"/>
      <c r="M257" s="21"/>
    </row>
    <row r="258" spans="2:13" ht="15.75">
      <c r="B258" s="22"/>
      <c r="C258" s="16"/>
      <c r="D258" s="54"/>
      <c r="E258" s="92"/>
      <c r="F258" s="18"/>
      <c r="G258" s="26"/>
      <c r="H258" s="93"/>
      <c r="I258" s="24"/>
      <c r="J258" s="89"/>
      <c r="K258" s="94"/>
      <c r="L258" s="29"/>
      <c r="M258" s="21"/>
    </row>
    <row r="259" spans="2:13" ht="15.75">
      <c r="B259" s="22"/>
      <c r="C259" s="16"/>
      <c r="D259" s="54"/>
      <c r="E259" s="92"/>
      <c r="F259" s="18"/>
      <c r="G259" s="26"/>
      <c r="H259" s="93"/>
      <c r="I259" s="24"/>
      <c r="J259" s="89"/>
      <c r="K259" s="94"/>
      <c r="L259" s="29"/>
      <c r="M259" s="21"/>
    </row>
    <row r="260" spans="2:13" ht="15.75">
      <c r="B260" s="22"/>
      <c r="C260" s="16"/>
      <c r="D260" s="54"/>
      <c r="E260" s="92"/>
      <c r="F260" s="18"/>
      <c r="G260" s="26"/>
      <c r="H260" s="93"/>
      <c r="I260" s="24"/>
      <c r="J260" s="89"/>
      <c r="K260" s="94"/>
      <c r="L260" s="29"/>
      <c r="M260" s="21"/>
    </row>
    <row r="261" spans="2:13" ht="15.75">
      <c r="B261" s="22"/>
      <c r="C261" s="16"/>
      <c r="D261" s="54"/>
      <c r="E261" s="92"/>
      <c r="F261" s="18"/>
      <c r="G261" s="26"/>
      <c r="H261" s="93"/>
      <c r="I261" s="24"/>
      <c r="J261" s="89"/>
      <c r="K261" s="94"/>
      <c r="L261" s="29"/>
      <c r="M261" s="21"/>
    </row>
    <row r="262" spans="2:13" ht="15.75">
      <c r="B262" s="22"/>
      <c r="C262" s="16"/>
      <c r="D262" s="54"/>
      <c r="E262" s="92"/>
      <c r="F262" s="18"/>
      <c r="G262" s="26"/>
      <c r="H262" s="93"/>
      <c r="I262" s="24"/>
      <c r="J262" s="89"/>
      <c r="K262" s="94"/>
      <c r="L262" s="29"/>
      <c r="M262" s="21"/>
    </row>
    <row r="263" spans="2:13" ht="15.75">
      <c r="B263" s="22"/>
      <c r="C263" s="16"/>
      <c r="D263" s="54"/>
      <c r="E263" s="92"/>
      <c r="F263" s="18"/>
      <c r="G263" s="26"/>
      <c r="H263" s="93"/>
      <c r="I263" s="24"/>
      <c r="J263" s="89"/>
      <c r="K263" s="94"/>
      <c r="L263" s="29"/>
      <c r="M263" s="21"/>
    </row>
    <row r="264" spans="2:13" ht="15.75">
      <c r="B264" s="22"/>
      <c r="C264" s="16"/>
      <c r="D264" s="54"/>
      <c r="E264" s="92"/>
      <c r="F264" s="18"/>
      <c r="G264" s="26"/>
      <c r="H264" s="93"/>
      <c r="I264" s="24"/>
      <c r="J264" s="89"/>
      <c r="K264" s="94"/>
      <c r="L264" s="29"/>
      <c r="M264" s="21"/>
    </row>
    <row r="265" spans="2:13" ht="15.75">
      <c r="B265" s="22"/>
      <c r="C265" s="16"/>
      <c r="D265" s="54"/>
      <c r="E265" s="92"/>
      <c r="F265" s="18"/>
      <c r="G265" s="26"/>
      <c r="H265" s="93"/>
      <c r="I265" s="24"/>
      <c r="J265" s="89"/>
      <c r="K265" s="94"/>
      <c r="L265" s="29"/>
      <c r="M265" s="21"/>
    </row>
    <row r="266" spans="2:13" ht="15.75">
      <c r="B266" s="22"/>
      <c r="C266" s="16"/>
      <c r="D266" s="54"/>
      <c r="E266" s="92"/>
      <c r="F266" s="18"/>
      <c r="G266" s="26"/>
      <c r="H266" s="93"/>
      <c r="I266" s="24"/>
      <c r="J266" s="89"/>
      <c r="K266" s="94"/>
      <c r="L266" s="29"/>
      <c r="M266" s="21"/>
    </row>
    <row r="267" spans="2:13" ht="15.75">
      <c r="B267" s="22"/>
      <c r="C267" s="16"/>
      <c r="D267" s="54"/>
      <c r="E267" s="92"/>
      <c r="F267" s="18"/>
      <c r="G267" s="26"/>
      <c r="H267" s="93"/>
      <c r="I267" s="24"/>
      <c r="J267" s="89"/>
      <c r="K267" s="94"/>
      <c r="L267" s="29"/>
      <c r="M267" s="21"/>
    </row>
    <row r="268" spans="2:13" ht="15.75">
      <c r="B268" s="22"/>
      <c r="C268" s="16"/>
      <c r="D268" s="54"/>
      <c r="E268" s="92"/>
      <c r="F268" s="18"/>
      <c r="G268" s="26"/>
      <c r="H268" s="93"/>
      <c r="I268" s="24"/>
      <c r="J268" s="89"/>
      <c r="K268" s="94"/>
      <c r="L268" s="29"/>
      <c r="M268" s="21"/>
    </row>
    <row r="269" spans="2:13" ht="15.75">
      <c r="B269" s="22"/>
      <c r="C269" s="16"/>
      <c r="D269" s="54"/>
      <c r="E269" s="92"/>
      <c r="F269" s="18"/>
      <c r="G269" s="26"/>
      <c r="H269" s="93"/>
      <c r="I269" s="24"/>
      <c r="J269" s="89"/>
      <c r="K269" s="94"/>
      <c r="L269" s="29"/>
      <c r="M269" s="21"/>
    </row>
    <row r="410" ht="15.75"/>
    <row r="411" ht="15.75"/>
    <row r="412" ht="15.75"/>
    <row r="452" ht="15.75"/>
    <row r="453" ht="15.75"/>
    <row r="454" ht="15.75"/>
    <row r="459" ht="15.75"/>
    <row r="460" ht="15.75"/>
    <row r="461" ht="15.75"/>
    <row r="463" ht="15.75"/>
    <row r="464" ht="15.75"/>
    <row r="465" ht="15.75"/>
    <row r="467" ht="15.75"/>
    <row r="468" ht="15.75"/>
    <row r="469" ht="15.75"/>
    <row r="470" ht="15.75"/>
    <row r="471" ht="15.75"/>
    <row r="472" ht="15.75"/>
    <row r="490" ht="15.75"/>
    <row r="491" ht="15.75"/>
    <row r="492" ht="15.75"/>
    <row r="494" ht="15.75"/>
    <row r="495" ht="15.75"/>
    <row r="511" ht="15.75"/>
    <row r="512" ht="15.75"/>
    <row r="513" ht="15.75"/>
  </sheetData>
  <sheetProtection selectLockedCells="1" selectUnlockedCells="1"/>
  <mergeCells count="2">
    <mergeCell ref="B1:C1"/>
    <mergeCell ref="D1:M1"/>
  </mergeCells>
  <printOptions/>
  <pageMargins left="0.7000000000000001" right="0.7000000000000001" top="0.75" bottom="0.75" header="0.5118110236220472" footer="0.5118110236220472"/>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B1:Y268"/>
  <sheetViews>
    <sheetView workbookViewId="0" topLeftCell="A1">
      <selection activeCell="A1" sqref="A1"/>
    </sheetView>
  </sheetViews>
  <sheetFormatPr defaultColWidth="9.140625" defaultRowHeight="12.75"/>
  <cols>
    <col min="1" max="1" width="4.421875" style="1" customWidth="1"/>
    <col min="2" max="2" width="9.00390625" style="2" customWidth="1"/>
    <col min="3" max="3" width="15.7109375" style="2" customWidth="1"/>
    <col min="4" max="4" width="33.8515625" style="3" customWidth="1"/>
    <col min="5" max="5" width="21.421875" style="2" customWidth="1"/>
    <col min="6" max="6" width="28.140625" style="2" customWidth="1"/>
    <col min="7" max="7" width="44.00390625" style="4" customWidth="1"/>
    <col min="8" max="8" width="17.421875" style="5" customWidth="1"/>
    <col min="9" max="9" width="7.421875" style="2" customWidth="1"/>
    <col min="10" max="10" width="27.7109375" style="6" customWidth="1"/>
    <col min="11" max="11" width="16.00390625" style="7" customWidth="1"/>
    <col min="12" max="12" width="21.421875" style="1" customWidth="1"/>
    <col min="13" max="13" width="21.421875" style="8" customWidth="1"/>
    <col min="14" max="16384" width="9.140625" style="1" customWidth="1"/>
  </cols>
  <sheetData>
    <row r="1" spans="2:13" ht="118.5" customHeight="1">
      <c r="B1" s="9"/>
      <c r="C1" s="9"/>
      <c r="D1" s="10" t="s">
        <v>0</v>
      </c>
      <c r="E1" s="10"/>
      <c r="F1" s="10"/>
      <c r="G1" s="10"/>
      <c r="H1" s="10"/>
      <c r="I1" s="10"/>
      <c r="J1" s="10"/>
      <c r="K1" s="10"/>
      <c r="L1" s="10"/>
      <c r="M1" s="10"/>
    </row>
    <row r="2" spans="2:13" s="11" customFormat="1" ht="31.5">
      <c r="B2" s="12" t="s">
        <v>1</v>
      </c>
      <c r="C2" s="12" t="s">
        <v>2</v>
      </c>
      <c r="D2" s="13" t="s">
        <v>3</v>
      </c>
      <c r="E2" s="12" t="s">
        <v>4</v>
      </c>
      <c r="F2" s="12" t="s">
        <v>5</v>
      </c>
      <c r="G2" s="14" t="s">
        <v>6</v>
      </c>
      <c r="H2" s="14" t="s">
        <v>7</v>
      </c>
      <c r="I2" s="12" t="s">
        <v>8</v>
      </c>
      <c r="J2" s="14" t="s">
        <v>9</v>
      </c>
      <c r="K2" s="12" t="s">
        <v>10</v>
      </c>
      <c r="L2" s="12" t="s">
        <v>11</v>
      </c>
      <c r="M2" s="12" t="s">
        <v>12</v>
      </c>
    </row>
    <row r="3" spans="2:13" ht="94.5">
      <c r="B3" s="15">
        <v>1</v>
      </c>
      <c r="C3" s="16">
        <v>44930</v>
      </c>
      <c r="D3" s="17" t="s">
        <v>91</v>
      </c>
      <c r="E3" s="18" t="s">
        <v>89</v>
      </c>
      <c r="F3" s="18" t="s">
        <v>92</v>
      </c>
      <c r="G3" s="19" t="s">
        <v>93</v>
      </c>
      <c r="H3" s="20"/>
      <c r="I3" s="18" t="s">
        <v>17</v>
      </c>
      <c r="J3" s="21"/>
      <c r="K3" s="18"/>
      <c r="L3" s="18"/>
      <c r="M3" s="21">
        <v>624.94</v>
      </c>
    </row>
    <row r="4" spans="2:13" ht="112.5" customHeight="1">
      <c r="B4" s="22">
        <f aca="true" t="shared" si="0" ref="B4:B23">B3+1</f>
        <v>2</v>
      </c>
      <c r="C4" s="16">
        <v>44931</v>
      </c>
      <c r="D4" s="23" t="s">
        <v>94</v>
      </c>
      <c r="E4" s="18" t="s">
        <v>89</v>
      </c>
      <c r="F4" s="18" t="s">
        <v>55</v>
      </c>
      <c r="G4" s="20" t="s">
        <v>95</v>
      </c>
      <c r="H4" s="20"/>
      <c r="I4" s="24" t="s">
        <v>21</v>
      </c>
      <c r="J4" s="21">
        <v>195</v>
      </c>
      <c r="K4" s="18"/>
      <c r="L4" s="18"/>
      <c r="M4" s="21"/>
    </row>
    <row r="5" spans="2:13" ht="111.75" customHeight="1">
      <c r="B5" s="22">
        <f t="shared" si="0"/>
        <v>3</v>
      </c>
      <c r="C5" s="16">
        <v>44931</v>
      </c>
      <c r="D5" s="17" t="s">
        <v>96</v>
      </c>
      <c r="E5" s="18" t="s">
        <v>89</v>
      </c>
      <c r="F5" s="18" t="s">
        <v>55</v>
      </c>
      <c r="G5" s="20" t="s">
        <v>97</v>
      </c>
      <c r="H5" s="25"/>
      <c r="I5" s="24" t="s">
        <v>21</v>
      </c>
      <c r="J5" s="21">
        <v>3340</v>
      </c>
      <c r="K5" s="18"/>
      <c r="L5" s="18"/>
      <c r="M5" s="21"/>
    </row>
    <row r="6" spans="2:13" ht="94.5">
      <c r="B6" s="22">
        <f t="shared" si="0"/>
        <v>4</v>
      </c>
      <c r="C6" s="16">
        <v>44931</v>
      </c>
      <c r="D6" s="17" t="s">
        <v>98</v>
      </c>
      <c r="E6" s="18" t="s">
        <v>89</v>
      </c>
      <c r="F6" s="18" t="s">
        <v>55</v>
      </c>
      <c r="G6" s="26" t="s">
        <v>99</v>
      </c>
      <c r="H6" s="20"/>
      <c r="I6" s="24" t="s">
        <v>17</v>
      </c>
      <c r="J6" s="21"/>
      <c r="K6" s="18"/>
      <c r="L6" s="18"/>
      <c r="M6" s="21">
        <v>1670</v>
      </c>
    </row>
    <row r="7" spans="2:13" ht="110.25" customHeight="1">
      <c r="B7" s="22">
        <f t="shared" si="0"/>
        <v>5</v>
      </c>
      <c r="C7" s="16">
        <v>44935</v>
      </c>
      <c r="D7" s="17" t="s">
        <v>52</v>
      </c>
      <c r="E7" s="18" t="s">
        <v>89</v>
      </c>
      <c r="F7" s="18" t="s">
        <v>100</v>
      </c>
      <c r="G7" s="43" t="s">
        <v>101</v>
      </c>
      <c r="H7" s="20"/>
      <c r="I7" s="24"/>
      <c r="J7" s="21"/>
      <c r="K7" s="18"/>
      <c r="L7" s="18"/>
      <c r="M7" s="21"/>
    </row>
    <row r="8" spans="2:13" ht="157.5">
      <c r="B8" s="22">
        <f t="shared" si="0"/>
        <v>6</v>
      </c>
      <c r="C8" s="16">
        <v>44937</v>
      </c>
      <c r="D8" s="27" t="s">
        <v>102</v>
      </c>
      <c r="E8" s="18" t="s">
        <v>89</v>
      </c>
      <c r="F8" s="18" t="s">
        <v>103</v>
      </c>
      <c r="G8" s="20" t="s">
        <v>104</v>
      </c>
      <c r="H8" s="20"/>
      <c r="I8" s="24"/>
      <c r="J8" s="21"/>
      <c r="K8" s="18"/>
      <c r="L8" s="18"/>
      <c r="M8" s="21"/>
    </row>
    <row r="9" spans="2:13" ht="63">
      <c r="B9" s="22">
        <f t="shared" si="0"/>
        <v>7</v>
      </c>
      <c r="C9" s="16">
        <v>44942</v>
      </c>
      <c r="D9" s="27" t="s">
        <v>88</v>
      </c>
      <c r="E9" s="18" t="s">
        <v>89</v>
      </c>
      <c r="F9" s="18" t="s">
        <v>29</v>
      </c>
      <c r="G9" s="20" t="s">
        <v>105</v>
      </c>
      <c r="H9" s="20"/>
      <c r="I9" s="24" t="s">
        <v>17</v>
      </c>
      <c r="J9" s="21"/>
      <c r="K9" s="18"/>
      <c r="L9" s="29"/>
      <c r="M9" s="21">
        <f>113.62+169.37+116.87</f>
        <v>399.86</v>
      </c>
    </row>
    <row r="10" spans="2:13" ht="47.25">
      <c r="B10" s="22">
        <f t="shared" si="0"/>
        <v>8</v>
      </c>
      <c r="C10" s="16">
        <v>44942</v>
      </c>
      <c r="D10" s="27" t="s">
        <v>106</v>
      </c>
      <c r="E10" s="18" t="s">
        <v>89</v>
      </c>
      <c r="F10" s="18" t="s">
        <v>29</v>
      </c>
      <c r="G10" s="20" t="s">
        <v>107</v>
      </c>
      <c r="H10" s="20"/>
      <c r="I10" s="24" t="s">
        <v>21</v>
      </c>
      <c r="J10" s="21">
        <v>300</v>
      </c>
      <c r="K10" s="18"/>
      <c r="L10" s="18"/>
      <c r="M10" s="21"/>
    </row>
    <row r="11" spans="2:13" ht="153">
      <c r="B11" s="22">
        <f t="shared" si="0"/>
        <v>9</v>
      </c>
      <c r="C11" s="16">
        <v>44964</v>
      </c>
      <c r="D11" s="27" t="s">
        <v>108</v>
      </c>
      <c r="E11" s="18" t="s">
        <v>89</v>
      </c>
      <c r="F11" s="18" t="s">
        <v>109</v>
      </c>
      <c r="G11" s="30" t="s">
        <v>110</v>
      </c>
      <c r="H11" s="20"/>
      <c r="I11" s="24" t="s">
        <v>21</v>
      </c>
      <c r="J11" s="21">
        <v>8144.51</v>
      </c>
      <c r="K11" s="18"/>
      <c r="L11" s="18"/>
      <c r="M11" s="21"/>
    </row>
    <row r="12" spans="2:13" ht="175.5" customHeight="1">
      <c r="B12" s="22">
        <f t="shared" si="0"/>
        <v>10</v>
      </c>
      <c r="C12" s="16">
        <v>44964</v>
      </c>
      <c r="D12" s="17" t="s">
        <v>111</v>
      </c>
      <c r="E12" s="18" t="s">
        <v>89</v>
      </c>
      <c r="F12" s="18" t="s">
        <v>112</v>
      </c>
      <c r="G12" s="95" t="s">
        <v>113</v>
      </c>
      <c r="H12" s="25"/>
      <c r="I12" s="24" t="s">
        <v>21</v>
      </c>
      <c r="J12" s="21">
        <v>63000</v>
      </c>
      <c r="K12" s="18"/>
      <c r="L12" s="18"/>
      <c r="M12" s="21"/>
    </row>
    <row r="13" spans="2:13" ht="168" customHeight="1">
      <c r="B13" s="22">
        <f t="shared" si="0"/>
        <v>11</v>
      </c>
      <c r="C13" s="16">
        <v>44964</v>
      </c>
      <c r="D13" s="17" t="s">
        <v>114</v>
      </c>
      <c r="E13" s="18" t="s">
        <v>89</v>
      </c>
      <c r="F13" s="18" t="s">
        <v>115</v>
      </c>
      <c r="G13" s="96" t="s">
        <v>116</v>
      </c>
      <c r="H13" s="20"/>
      <c r="I13" s="24" t="s">
        <v>21</v>
      </c>
      <c r="J13" s="21">
        <v>10213.5</v>
      </c>
      <c r="K13" s="18"/>
      <c r="L13" s="18"/>
      <c r="M13" s="21"/>
    </row>
    <row r="14" spans="2:13" ht="173.25">
      <c r="B14" s="22">
        <f t="shared" si="0"/>
        <v>12</v>
      </c>
      <c r="C14" s="16">
        <v>44967</v>
      </c>
      <c r="D14" s="17" t="s">
        <v>117</v>
      </c>
      <c r="E14" s="18" t="s">
        <v>89</v>
      </c>
      <c r="F14" s="18" t="s">
        <v>118</v>
      </c>
      <c r="G14" s="20" t="s">
        <v>119</v>
      </c>
      <c r="H14" s="20"/>
      <c r="I14" s="24" t="s">
        <v>17</v>
      </c>
      <c r="J14" s="21"/>
      <c r="K14" s="18"/>
      <c r="L14" s="18"/>
      <c r="M14" s="21">
        <v>70822</v>
      </c>
    </row>
    <row r="15" spans="2:13" ht="31.5">
      <c r="B15" s="22">
        <f t="shared" si="0"/>
        <v>13</v>
      </c>
      <c r="C15" s="16">
        <v>44972</v>
      </c>
      <c r="D15" s="17"/>
      <c r="E15" s="18" t="s">
        <v>89</v>
      </c>
      <c r="F15" s="18" t="s">
        <v>120</v>
      </c>
      <c r="G15" s="20" t="s">
        <v>121</v>
      </c>
      <c r="H15" s="33"/>
      <c r="I15" s="24" t="s">
        <v>21</v>
      </c>
      <c r="J15" s="34">
        <v>2000</v>
      </c>
      <c r="K15" s="35"/>
      <c r="L15" s="18"/>
      <c r="M15" s="21"/>
    </row>
    <row r="16" spans="2:13" ht="78.75">
      <c r="B16" s="22">
        <f t="shared" si="0"/>
        <v>14</v>
      </c>
      <c r="C16" s="16">
        <v>44973</v>
      </c>
      <c r="D16" s="97" t="s">
        <v>122</v>
      </c>
      <c r="E16" s="18" t="s">
        <v>89</v>
      </c>
      <c r="F16" s="18" t="s">
        <v>123</v>
      </c>
      <c r="G16" s="20" t="s">
        <v>124</v>
      </c>
      <c r="H16" s="25"/>
      <c r="I16" s="24" t="s">
        <v>21</v>
      </c>
      <c r="J16" s="21">
        <v>6000</v>
      </c>
      <c r="K16" s="39"/>
      <c r="L16" s="18"/>
      <c r="M16" s="21"/>
    </row>
    <row r="17" spans="2:13" ht="189">
      <c r="B17" s="22">
        <f t="shared" si="0"/>
        <v>15</v>
      </c>
      <c r="C17" s="16">
        <v>44980</v>
      </c>
      <c r="D17" s="17" t="s">
        <v>125</v>
      </c>
      <c r="E17" s="18" t="s">
        <v>89</v>
      </c>
      <c r="F17" s="40" t="s">
        <v>126</v>
      </c>
      <c r="G17" s="20" t="s">
        <v>127</v>
      </c>
      <c r="H17" s="20"/>
      <c r="I17" s="24" t="s">
        <v>17</v>
      </c>
      <c r="J17" s="41"/>
      <c r="K17" s="18"/>
      <c r="L17" s="18"/>
      <c r="M17" s="21">
        <v>289331.6</v>
      </c>
    </row>
    <row r="18" spans="2:13" ht="157.5">
      <c r="B18" s="22">
        <f t="shared" si="0"/>
        <v>16</v>
      </c>
      <c r="C18" s="16">
        <v>44987</v>
      </c>
      <c r="D18" s="17" t="s">
        <v>128</v>
      </c>
      <c r="E18" s="18" t="s">
        <v>89</v>
      </c>
      <c r="F18" s="18" t="s">
        <v>129</v>
      </c>
      <c r="G18" s="98" t="s">
        <v>130</v>
      </c>
      <c r="H18" s="20"/>
      <c r="I18" s="24" t="s">
        <v>17</v>
      </c>
      <c r="J18" s="21"/>
      <c r="K18" s="18"/>
      <c r="L18" s="18"/>
      <c r="M18" s="21">
        <f>12775.86-402.77</f>
        <v>12373.09</v>
      </c>
    </row>
    <row r="19" spans="2:13" ht="110.25">
      <c r="B19" s="22">
        <f t="shared" si="0"/>
        <v>17</v>
      </c>
      <c r="C19" s="16">
        <v>44987</v>
      </c>
      <c r="D19" s="99" t="s">
        <v>131</v>
      </c>
      <c r="E19" s="18" t="s">
        <v>89</v>
      </c>
      <c r="F19" s="18" t="s">
        <v>132</v>
      </c>
      <c r="G19" s="98" t="s">
        <v>133</v>
      </c>
      <c r="H19" s="20"/>
      <c r="I19" s="24" t="s">
        <v>17</v>
      </c>
      <c r="J19" s="21"/>
      <c r="K19" s="18"/>
      <c r="L19" s="18"/>
      <c r="M19" s="21">
        <v>450</v>
      </c>
    </row>
    <row r="20" spans="2:13" ht="110.25">
      <c r="B20" s="22">
        <f t="shared" si="0"/>
        <v>18</v>
      </c>
      <c r="C20" s="16">
        <v>44987</v>
      </c>
      <c r="D20" s="17">
        <v>9689185866</v>
      </c>
      <c r="E20" s="18" t="s">
        <v>89</v>
      </c>
      <c r="F20" s="18" t="s">
        <v>134</v>
      </c>
      <c r="G20" s="20" t="s">
        <v>135</v>
      </c>
      <c r="H20" s="20"/>
      <c r="I20" s="24"/>
      <c r="J20" s="21"/>
      <c r="K20" s="18"/>
      <c r="L20" s="18"/>
      <c r="M20" s="21"/>
    </row>
    <row r="21" spans="2:13" ht="63">
      <c r="B21" s="22">
        <f t="shared" si="0"/>
        <v>19</v>
      </c>
      <c r="C21" s="16">
        <v>44995</v>
      </c>
      <c r="D21" s="17" t="s">
        <v>106</v>
      </c>
      <c r="E21" s="18" t="s">
        <v>89</v>
      </c>
      <c r="F21" s="18" t="s">
        <v>29</v>
      </c>
      <c r="G21" s="20" t="s">
        <v>136</v>
      </c>
      <c r="H21" s="25"/>
      <c r="I21" s="24" t="s">
        <v>17</v>
      </c>
      <c r="J21" s="21"/>
      <c r="K21" s="18"/>
      <c r="L21" s="18"/>
      <c r="M21" s="21">
        <v>299.86</v>
      </c>
    </row>
    <row r="22" spans="2:13" ht="47.25">
      <c r="B22" s="22">
        <f t="shared" si="0"/>
        <v>20</v>
      </c>
      <c r="C22" s="16">
        <v>44995</v>
      </c>
      <c r="D22" s="17" t="s">
        <v>137</v>
      </c>
      <c r="E22" s="18" t="s">
        <v>89</v>
      </c>
      <c r="F22" s="18" t="s">
        <v>29</v>
      </c>
      <c r="G22" s="20" t="s">
        <v>138</v>
      </c>
      <c r="H22" s="20"/>
      <c r="I22" s="24" t="s">
        <v>21</v>
      </c>
      <c r="J22" s="21">
        <v>300</v>
      </c>
      <c r="K22" s="18"/>
      <c r="L22" s="18"/>
      <c r="M22" s="21"/>
    </row>
    <row r="23" spans="2:13" ht="180">
      <c r="B23" s="22">
        <f t="shared" si="0"/>
        <v>21</v>
      </c>
      <c r="C23" s="16">
        <v>45001</v>
      </c>
      <c r="D23" s="23" t="s">
        <v>139</v>
      </c>
      <c r="E23" s="18" t="s">
        <v>89</v>
      </c>
      <c r="F23" s="18" t="s">
        <v>140</v>
      </c>
      <c r="G23" s="43" t="s">
        <v>141</v>
      </c>
      <c r="H23" s="20"/>
      <c r="I23" s="24" t="s">
        <v>21</v>
      </c>
      <c r="J23" s="21"/>
      <c r="K23" s="18"/>
      <c r="L23" s="18"/>
      <c r="M23" s="21"/>
    </row>
    <row r="24" spans="2:13" ht="30">
      <c r="B24" s="22" t="s">
        <v>142</v>
      </c>
      <c r="C24" s="16">
        <v>45007</v>
      </c>
      <c r="D24" s="23" t="s">
        <v>143</v>
      </c>
      <c r="E24" s="18" t="s">
        <v>89</v>
      </c>
      <c r="F24" s="18" t="s">
        <v>144</v>
      </c>
      <c r="G24" s="43" t="s">
        <v>145</v>
      </c>
      <c r="H24" s="20"/>
      <c r="I24" s="24" t="s">
        <v>21</v>
      </c>
      <c r="J24" s="21">
        <v>5414.64</v>
      </c>
      <c r="K24" s="18"/>
      <c r="L24" s="18"/>
      <c r="M24" s="21"/>
    </row>
    <row r="25" spans="2:13" ht="47.25">
      <c r="B25" s="22">
        <f>B23+1</f>
        <v>22</v>
      </c>
      <c r="C25" s="16">
        <v>45009</v>
      </c>
      <c r="D25" s="17"/>
      <c r="E25" s="18" t="s">
        <v>89</v>
      </c>
      <c r="F25" s="40" t="s">
        <v>120</v>
      </c>
      <c r="G25" s="20" t="s">
        <v>146</v>
      </c>
      <c r="H25" s="45"/>
      <c r="I25" s="24" t="s">
        <v>21</v>
      </c>
      <c r="J25" s="21">
        <v>1000</v>
      </c>
      <c r="K25" s="18"/>
      <c r="L25" s="18"/>
      <c r="M25" s="21"/>
    </row>
    <row r="26" spans="2:13" ht="31.5">
      <c r="B26" s="22">
        <f aca="true" t="shared" si="1" ref="B26:B108">B25+1</f>
        <v>23</v>
      </c>
      <c r="C26" s="16">
        <v>45009</v>
      </c>
      <c r="D26" s="17" t="s">
        <v>147</v>
      </c>
      <c r="E26" s="18" t="s">
        <v>89</v>
      </c>
      <c r="F26" s="40" t="s">
        <v>144</v>
      </c>
      <c r="G26" s="20" t="s">
        <v>148</v>
      </c>
      <c r="H26" s="45"/>
      <c r="I26" s="24" t="s">
        <v>21</v>
      </c>
      <c r="J26" s="21">
        <v>46215</v>
      </c>
      <c r="K26" s="18"/>
      <c r="L26" s="18"/>
      <c r="M26" s="21"/>
    </row>
    <row r="27" spans="2:13" ht="157.5">
      <c r="B27" s="22">
        <f t="shared" si="1"/>
        <v>24</v>
      </c>
      <c r="C27" s="16">
        <v>45014</v>
      </c>
      <c r="D27" s="17"/>
      <c r="E27" s="18" t="s">
        <v>89</v>
      </c>
      <c r="F27" s="40"/>
      <c r="G27" s="20" t="s">
        <v>149</v>
      </c>
      <c r="H27" s="45"/>
      <c r="I27" s="24"/>
      <c r="J27" s="21"/>
      <c r="K27" s="18"/>
      <c r="L27" s="18"/>
      <c r="M27" s="21"/>
    </row>
    <row r="28" spans="2:13" ht="94.5">
      <c r="B28" s="22">
        <f t="shared" si="1"/>
        <v>25</v>
      </c>
      <c r="C28" s="16">
        <v>45016</v>
      </c>
      <c r="D28" s="17" t="s">
        <v>150</v>
      </c>
      <c r="E28" s="18" t="s">
        <v>89</v>
      </c>
      <c r="F28" s="18" t="s">
        <v>151</v>
      </c>
      <c r="G28" s="20" t="s">
        <v>152</v>
      </c>
      <c r="H28" s="20"/>
      <c r="I28" s="24" t="s">
        <v>17</v>
      </c>
      <c r="J28" s="21"/>
      <c r="K28" s="18"/>
      <c r="L28" s="18"/>
      <c r="M28" s="21">
        <v>132108.55</v>
      </c>
    </row>
    <row r="29" spans="2:13" ht="126">
      <c r="B29" s="22">
        <f t="shared" si="1"/>
        <v>26</v>
      </c>
      <c r="C29" s="16">
        <v>45019</v>
      </c>
      <c r="D29" s="17" t="s">
        <v>150</v>
      </c>
      <c r="E29" s="18" t="s">
        <v>89</v>
      </c>
      <c r="F29" s="18" t="s">
        <v>153</v>
      </c>
      <c r="G29" s="50" t="s">
        <v>154</v>
      </c>
      <c r="H29" s="20"/>
      <c r="I29" s="24" t="s">
        <v>17</v>
      </c>
      <c r="J29" s="21"/>
      <c r="K29" s="18"/>
      <c r="L29" s="18"/>
      <c r="M29" s="21">
        <v>8229.13</v>
      </c>
    </row>
    <row r="30" spans="2:13" ht="173.25">
      <c r="B30" s="22">
        <f t="shared" si="1"/>
        <v>27</v>
      </c>
      <c r="C30" s="16">
        <v>45019</v>
      </c>
      <c r="D30" s="17" t="s">
        <v>155</v>
      </c>
      <c r="E30" s="24" t="s">
        <v>156</v>
      </c>
      <c r="F30" s="18" t="s">
        <v>157</v>
      </c>
      <c r="G30" s="20" t="s">
        <v>158</v>
      </c>
      <c r="H30" s="20"/>
      <c r="I30" s="24" t="s">
        <v>21</v>
      </c>
      <c r="J30" s="21"/>
      <c r="K30" s="18"/>
      <c r="L30" s="29"/>
      <c r="M30" s="21"/>
    </row>
    <row r="31" spans="2:13" ht="189">
      <c r="B31" s="22">
        <f t="shared" si="1"/>
        <v>28</v>
      </c>
      <c r="C31" s="16">
        <v>45021</v>
      </c>
      <c r="D31" s="46" t="s">
        <v>159</v>
      </c>
      <c r="E31" s="24" t="s">
        <v>89</v>
      </c>
      <c r="F31" s="40" t="s">
        <v>66</v>
      </c>
      <c r="G31" s="20" t="s">
        <v>160</v>
      </c>
      <c r="H31" s="20"/>
      <c r="I31" s="24" t="s">
        <v>17</v>
      </c>
      <c r="J31" s="21"/>
      <c r="K31" s="18"/>
      <c r="L31" s="29"/>
      <c r="M31" s="21">
        <v>3000</v>
      </c>
    </row>
    <row r="32" spans="2:13" ht="15.75">
      <c r="B32" s="22">
        <f t="shared" si="1"/>
        <v>29</v>
      </c>
      <c r="C32" s="16">
        <v>45021</v>
      </c>
      <c r="D32" s="17"/>
      <c r="E32" s="24" t="s">
        <v>89</v>
      </c>
      <c r="F32" s="40" t="s">
        <v>161</v>
      </c>
      <c r="G32" s="20" t="s">
        <v>162</v>
      </c>
      <c r="H32" s="20"/>
      <c r="I32" s="24" t="s">
        <v>17</v>
      </c>
      <c r="J32" s="21"/>
      <c r="K32" s="18"/>
      <c r="L32" s="29"/>
      <c r="M32" s="21">
        <v>3000</v>
      </c>
    </row>
    <row r="33" spans="2:13" ht="15.75">
      <c r="B33" s="22">
        <f t="shared" si="1"/>
        <v>30</v>
      </c>
      <c r="C33" s="16">
        <v>45030</v>
      </c>
      <c r="D33" s="23" t="s">
        <v>125</v>
      </c>
      <c r="E33" s="24" t="s">
        <v>89</v>
      </c>
      <c r="F33" s="18" t="s">
        <v>126</v>
      </c>
      <c r="G33" s="20" t="s">
        <v>163</v>
      </c>
      <c r="H33" s="20"/>
      <c r="I33" s="24"/>
      <c r="J33" s="21"/>
      <c r="K33" s="18"/>
      <c r="L33" s="29"/>
      <c r="M33" s="21"/>
    </row>
    <row r="34" spans="2:13" ht="47.25">
      <c r="B34" s="22">
        <f t="shared" si="1"/>
        <v>31</v>
      </c>
      <c r="C34" s="16">
        <v>45036</v>
      </c>
      <c r="D34" s="17" t="s">
        <v>164</v>
      </c>
      <c r="E34" s="24" t="s">
        <v>89</v>
      </c>
      <c r="F34" s="18" t="s">
        <v>165</v>
      </c>
      <c r="G34" s="20" t="s">
        <v>166</v>
      </c>
      <c r="H34" s="25"/>
      <c r="I34" s="24" t="s">
        <v>21</v>
      </c>
      <c r="J34" s="21">
        <v>390</v>
      </c>
      <c r="K34" s="18"/>
      <c r="L34" s="29"/>
      <c r="M34" s="21"/>
    </row>
    <row r="35" spans="2:13" ht="173.25">
      <c r="B35" s="22">
        <f t="shared" si="1"/>
        <v>32</v>
      </c>
      <c r="C35" s="16">
        <v>45042</v>
      </c>
      <c r="D35" s="17" t="s">
        <v>167</v>
      </c>
      <c r="E35" s="24" t="s">
        <v>89</v>
      </c>
      <c r="F35" s="18" t="s">
        <v>168</v>
      </c>
      <c r="G35" s="20" t="s">
        <v>169</v>
      </c>
      <c r="H35" s="20"/>
      <c r="I35" s="24" t="s">
        <v>21</v>
      </c>
      <c r="J35" s="41">
        <v>2451.8</v>
      </c>
      <c r="K35" s="18"/>
      <c r="L35" s="29"/>
      <c r="M35" s="21"/>
    </row>
    <row r="36" spans="2:13" ht="47.25">
      <c r="B36" s="22">
        <f t="shared" si="1"/>
        <v>33</v>
      </c>
      <c r="C36" s="16">
        <v>45049</v>
      </c>
      <c r="D36" s="17" t="s">
        <v>170</v>
      </c>
      <c r="E36" s="24" t="s">
        <v>89</v>
      </c>
      <c r="F36" s="18" t="s">
        <v>144</v>
      </c>
      <c r="G36" s="20" t="s">
        <v>171</v>
      </c>
      <c r="H36" s="20"/>
      <c r="I36" s="24" t="s">
        <v>21</v>
      </c>
      <c r="J36" s="41">
        <f>3766.75/1.22</f>
        <v>3087.5</v>
      </c>
      <c r="K36" s="18"/>
      <c r="L36" s="29"/>
      <c r="M36" s="21"/>
    </row>
    <row r="37" spans="2:13" ht="31.5">
      <c r="B37" s="22">
        <f t="shared" si="1"/>
        <v>34</v>
      </c>
      <c r="C37" s="16">
        <v>45050</v>
      </c>
      <c r="D37" s="47" t="s">
        <v>172</v>
      </c>
      <c r="E37" s="24" t="s">
        <v>89</v>
      </c>
      <c r="F37" s="48" t="s">
        <v>173</v>
      </c>
      <c r="G37" s="49" t="s">
        <v>174</v>
      </c>
      <c r="H37" s="20"/>
      <c r="I37" s="24" t="s">
        <v>17</v>
      </c>
      <c r="J37" s="21"/>
      <c r="K37" s="18"/>
      <c r="L37" s="50"/>
      <c r="M37" s="21" t="s">
        <v>175</v>
      </c>
    </row>
    <row r="38" spans="2:13" ht="31.5">
      <c r="B38" s="22">
        <f t="shared" si="1"/>
        <v>35</v>
      </c>
      <c r="C38" s="16">
        <v>45054</v>
      </c>
      <c r="D38" s="17" t="s">
        <v>176</v>
      </c>
      <c r="E38" s="24" t="s">
        <v>89</v>
      </c>
      <c r="F38" s="18" t="s">
        <v>177</v>
      </c>
      <c r="G38" s="49" t="s">
        <v>178</v>
      </c>
      <c r="H38" s="20"/>
      <c r="I38" s="24" t="s">
        <v>21</v>
      </c>
      <c r="J38" s="21">
        <v>7499.55</v>
      </c>
      <c r="K38" s="18"/>
      <c r="L38" s="50"/>
      <c r="M38" s="21"/>
    </row>
    <row r="39" spans="2:13" ht="126">
      <c r="B39" s="22">
        <f t="shared" si="1"/>
        <v>36</v>
      </c>
      <c r="C39" s="16">
        <v>45056</v>
      </c>
      <c r="D39" s="47" t="s">
        <v>69</v>
      </c>
      <c r="E39" s="24" t="s">
        <v>89</v>
      </c>
      <c r="F39" s="18" t="s">
        <v>179</v>
      </c>
      <c r="G39" s="49" t="s">
        <v>180</v>
      </c>
      <c r="H39" s="20"/>
      <c r="I39" s="24" t="s">
        <v>17</v>
      </c>
      <c r="J39" s="21"/>
      <c r="K39" s="18"/>
      <c r="L39" s="50"/>
      <c r="M39" s="21"/>
    </row>
    <row r="40" spans="2:13" ht="189">
      <c r="B40" s="22">
        <f t="shared" si="1"/>
        <v>37</v>
      </c>
      <c r="C40" s="16">
        <v>45063</v>
      </c>
      <c r="D40" s="47" t="s">
        <v>65</v>
      </c>
      <c r="E40" s="24" t="s">
        <v>89</v>
      </c>
      <c r="F40" s="18" t="s">
        <v>66</v>
      </c>
      <c r="G40" s="49" t="s">
        <v>181</v>
      </c>
      <c r="H40" s="20"/>
      <c r="I40" s="24" t="s">
        <v>17</v>
      </c>
      <c r="J40" s="21"/>
      <c r="K40" s="18"/>
      <c r="L40" s="50"/>
      <c r="M40" s="21">
        <v>2664.48</v>
      </c>
    </row>
    <row r="41" spans="2:13" ht="94.5">
      <c r="B41" s="22">
        <f t="shared" si="1"/>
        <v>38</v>
      </c>
      <c r="C41" s="16">
        <v>45065</v>
      </c>
      <c r="D41" s="47" t="s">
        <v>182</v>
      </c>
      <c r="E41" s="24" t="s">
        <v>89</v>
      </c>
      <c r="F41" s="18" t="s">
        <v>183</v>
      </c>
      <c r="G41" s="49" t="s">
        <v>184</v>
      </c>
      <c r="H41" s="20"/>
      <c r="I41" s="24" t="s">
        <v>17</v>
      </c>
      <c r="J41" s="21"/>
      <c r="K41" s="18"/>
      <c r="L41" s="50"/>
      <c r="M41" s="21">
        <v>32111.36</v>
      </c>
    </row>
    <row r="42" spans="2:13" ht="63">
      <c r="B42" s="22">
        <f t="shared" si="1"/>
        <v>39</v>
      </c>
      <c r="C42" s="16">
        <v>45068</v>
      </c>
      <c r="D42" s="47"/>
      <c r="E42" s="24" t="s">
        <v>89</v>
      </c>
      <c r="F42" s="18"/>
      <c r="G42" s="49" t="s">
        <v>185</v>
      </c>
      <c r="H42" s="20"/>
      <c r="I42" s="24"/>
      <c r="J42" s="21"/>
      <c r="K42" s="18"/>
      <c r="L42" s="50"/>
      <c r="M42" s="21"/>
    </row>
    <row r="43" spans="2:13" ht="157.5">
      <c r="B43" s="22">
        <f t="shared" si="1"/>
        <v>40</v>
      </c>
      <c r="C43" s="16">
        <v>45069</v>
      </c>
      <c r="D43" s="47" t="s">
        <v>13</v>
      </c>
      <c r="E43" s="24" t="s">
        <v>89</v>
      </c>
      <c r="F43" s="51" t="s">
        <v>186</v>
      </c>
      <c r="G43" s="49" t="s">
        <v>187</v>
      </c>
      <c r="H43" s="20"/>
      <c r="I43" s="24" t="s">
        <v>21</v>
      </c>
      <c r="J43" s="21">
        <v>300</v>
      </c>
      <c r="K43" s="18"/>
      <c r="L43" s="50"/>
      <c r="M43" s="21"/>
    </row>
    <row r="44" spans="2:13" ht="63">
      <c r="B44" s="22">
        <f t="shared" si="1"/>
        <v>41</v>
      </c>
      <c r="C44" s="16">
        <v>45069</v>
      </c>
      <c r="D44" s="47" t="s">
        <v>137</v>
      </c>
      <c r="E44" s="24" t="s">
        <v>89</v>
      </c>
      <c r="F44" s="18" t="s">
        <v>29</v>
      </c>
      <c r="G44" s="49" t="s">
        <v>188</v>
      </c>
      <c r="H44" s="20"/>
      <c r="I44" s="24" t="s">
        <v>17</v>
      </c>
      <c r="J44" s="21"/>
      <c r="K44" s="18"/>
      <c r="L44" s="50"/>
      <c r="M44" s="21">
        <v>300</v>
      </c>
    </row>
    <row r="45" spans="2:13" ht="47.25">
      <c r="B45" s="22">
        <f t="shared" si="1"/>
        <v>42</v>
      </c>
      <c r="C45" s="16">
        <v>45069</v>
      </c>
      <c r="D45" s="47" t="s">
        <v>189</v>
      </c>
      <c r="E45" s="24" t="s">
        <v>89</v>
      </c>
      <c r="F45" s="18" t="s">
        <v>29</v>
      </c>
      <c r="G45" s="49" t="s">
        <v>138</v>
      </c>
      <c r="H45" s="20"/>
      <c r="I45" s="24" t="s">
        <v>21</v>
      </c>
      <c r="J45" s="21">
        <v>400</v>
      </c>
      <c r="K45" s="18"/>
      <c r="L45" s="50"/>
      <c r="M45" s="21"/>
    </row>
    <row r="46" spans="2:13" ht="126">
      <c r="B46" s="22">
        <f t="shared" si="1"/>
        <v>43</v>
      </c>
      <c r="C46" s="16">
        <v>45072</v>
      </c>
      <c r="D46" s="47" t="s">
        <v>190</v>
      </c>
      <c r="E46" s="24" t="s">
        <v>89</v>
      </c>
      <c r="F46" s="18" t="s">
        <v>191</v>
      </c>
      <c r="G46" s="49" t="s">
        <v>192</v>
      </c>
      <c r="H46" s="20"/>
      <c r="I46" s="24" t="s">
        <v>21</v>
      </c>
      <c r="J46" s="21">
        <v>324</v>
      </c>
      <c r="K46" s="18"/>
      <c r="L46" s="50"/>
      <c r="M46" s="21"/>
    </row>
    <row r="47" spans="2:13" ht="173.25">
      <c r="B47" s="22">
        <f t="shared" si="1"/>
        <v>44</v>
      </c>
      <c r="C47" s="16">
        <v>45076</v>
      </c>
      <c r="D47" s="47" t="s">
        <v>193</v>
      </c>
      <c r="E47" s="24" t="s">
        <v>89</v>
      </c>
      <c r="F47" s="18" t="s">
        <v>194</v>
      </c>
      <c r="G47" s="49" t="s">
        <v>195</v>
      </c>
      <c r="H47" s="20"/>
      <c r="I47" s="24" t="s">
        <v>21</v>
      </c>
      <c r="J47" s="21">
        <v>20537.4</v>
      </c>
      <c r="K47" s="18"/>
      <c r="L47" s="50"/>
      <c r="M47" s="21"/>
    </row>
    <row r="48" spans="2:13" ht="15.75">
      <c r="B48" s="22">
        <f t="shared" si="1"/>
        <v>45</v>
      </c>
      <c r="C48" s="16">
        <v>45086</v>
      </c>
      <c r="D48" s="47" t="s">
        <v>69</v>
      </c>
      <c r="E48" s="24" t="s">
        <v>89</v>
      </c>
      <c r="F48" s="18" t="s">
        <v>196</v>
      </c>
      <c r="G48" s="49" t="s">
        <v>197</v>
      </c>
      <c r="H48" s="20"/>
      <c r="I48" s="24" t="s">
        <v>21</v>
      </c>
      <c r="J48" s="21">
        <v>360</v>
      </c>
      <c r="K48" s="18"/>
      <c r="L48" s="50"/>
      <c r="M48" s="21"/>
    </row>
    <row r="49" spans="2:13" ht="173.25">
      <c r="B49" s="22">
        <f t="shared" si="1"/>
        <v>46</v>
      </c>
      <c r="C49" s="16">
        <v>45096</v>
      </c>
      <c r="D49" s="47" t="s">
        <v>69</v>
      </c>
      <c r="E49" s="24" t="s">
        <v>89</v>
      </c>
      <c r="F49" s="18" t="s">
        <v>198</v>
      </c>
      <c r="G49" s="49" t="s">
        <v>199</v>
      </c>
      <c r="H49" s="20"/>
      <c r="I49" s="24" t="s">
        <v>21</v>
      </c>
      <c r="J49" s="21">
        <v>371875.11</v>
      </c>
      <c r="K49" s="18"/>
      <c r="L49" s="50"/>
      <c r="M49" s="21"/>
    </row>
    <row r="50" spans="2:13" ht="126">
      <c r="B50" s="22">
        <f t="shared" si="1"/>
        <v>47</v>
      </c>
      <c r="C50" s="16">
        <v>45097</v>
      </c>
      <c r="D50" s="47" t="s">
        <v>200</v>
      </c>
      <c r="E50" s="24" t="s">
        <v>89</v>
      </c>
      <c r="F50" s="18" t="s">
        <v>201</v>
      </c>
      <c r="G50" s="49" t="s">
        <v>202</v>
      </c>
      <c r="H50" s="20"/>
      <c r="I50" s="24"/>
      <c r="J50" s="21"/>
      <c r="K50" s="18"/>
      <c r="L50" s="50"/>
      <c r="M50" s="21"/>
    </row>
    <row r="51" spans="2:13" ht="204.75">
      <c r="B51" s="22">
        <f t="shared" si="1"/>
        <v>48</v>
      </c>
      <c r="C51" s="16" t="s">
        <v>203</v>
      </c>
      <c r="D51" s="47" t="s">
        <v>139</v>
      </c>
      <c r="E51" s="24" t="s">
        <v>89</v>
      </c>
      <c r="F51" s="18" t="s">
        <v>204</v>
      </c>
      <c r="G51" s="49" t="s">
        <v>205</v>
      </c>
      <c r="H51" s="20"/>
      <c r="I51" s="24" t="s">
        <v>17</v>
      </c>
      <c r="J51" s="21"/>
      <c r="K51" s="18"/>
      <c r="L51" s="50"/>
      <c r="M51" s="21">
        <v>11511.04</v>
      </c>
    </row>
    <row r="52" spans="2:13" ht="141.75">
      <c r="B52" s="22">
        <f t="shared" si="1"/>
        <v>49</v>
      </c>
      <c r="C52" s="16">
        <v>45111</v>
      </c>
      <c r="D52" s="47" t="s">
        <v>206</v>
      </c>
      <c r="E52" s="24" t="s">
        <v>89</v>
      </c>
      <c r="F52" s="18" t="s">
        <v>207</v>
      </c>
      <c r="G52" s="49" t="s">
        <v>208</v>
      </c>
      <c r="H52" s="20"/>
      <c r="I52" s="24" t="s">
        <v>17</v>
      </c>
      <c r="J52" s="21"/>
      <c r="K52" s="18"/>
      <c r="L52" s="50"/>
      <c r="M52" s="21">
        <v>9290.02</v>
      </c>
    </row>
    <row r="53" spans="2:13" ht="189">
      <c r="B53" s="22">
        <f t="shared" si="1"/>
        <v>50</v>
      </c>
      <c r="C53" s="16">
        <v>45112</v>
      </c>
      <c r="D53" s="47" t="s">
        <v>159</v>
      </c>
      <c r="E53" s="24" t="s">
        <v>89</v>
      </c>
      <c r="F53" s="18" t="s">
        <v>66</v>
      </c>
      <c r="G53" s="49" t="s">
        <v>209</v>
      </c>
      <c r="H53" s="20"/>
      <c r="I53" s="24" t="s">
        <v>17</v>
      </c>
      <c r="J53" s="21"/>
      <c r="K53" s="18"/>
      <c r="L53" s="50"/>
      <c r="M53" s="21">
        <v>3425.76</v>
      </c>
    </row>
    <row r="54" spans="2:13" ht="220.5">
      <c r="B54" s="22">
        <f t="shared" si="1"/>
        <v>51</v>
      </c>
      <c r="C54" s="16">
        <v>45113</v>
      </c>
      <c r="D54" s="17"/>
      <c r="E54" s="24" t="s">
        <v>210</v>
      </c>
      <c r="F54" s="18" t="s">
        <v>196</v>
      </c>
      <c r="G54" s="20" t="s">
        <v>211</v>
      </c>
      <c r="H54" s="20"/>
      <c r="I54" s="24" t="s">
        <v>17</v>
      </c>
      <c r="J54" s="21"/>
      <c r="K54" s="18"/>
      <c r="L54" s="29"/>
      <c r="M54" s="21">
        <v>400</v>
      </c>
    </row>
    <row r="55" spans="2:13" ht="78.75">
      <c r="B55" s="22">
        <f t="shared" si="1"/>
        <v>52</v>
      </c>
      <c r="C55" s="16"/>
      <c r="D55" s="17" t="s">
        <v>212</v>
      </c>
      <c r="E55" s="24" t="s">
        <v>89</v>
      </c>
      <c r="F55" s="18" t="s">
        <v>213</v>
      </c>
      <c r="G55" s="26" t="s">
        <v>214</v>
      </c>
      <c r="H55" s="52"/>
      <c r="I55" s="24" t="s">
        <v>17</v>
      </c>
      <c r="J55" s="53"/>
      <c r="K55" s="18"/>
      <c r="L55" s="29"/>
      <c r="M55" s="21">
        <f>1663.01+2755.41+2080+1000</f>
        <v>7498.42</v>
      </c>
    </row>
    <row r="56" spans="2:13" ht="189">
      <c r="B56" s="22">
        <f t="shared" si="1"/>
        <v>53</v>
      </c>
      <c r="C56" s="16">
        <v>45120</v>
      </c>
      <c r="D56" s="17">
        <v>9959849766</v>
      </c>
      <c r="E56" s="18" t="s">
        <v>89</v>
      </c>
      <c r="F56" s="18" t="s">
        <v>215</v>
      </c>
      <c r="G56" s="20" t="s">
        <v>216</v>
      </c>
      <c r="H56" s="20"/>
      <c r="I56" s="18" t="s">
        <v>21</v>
      </c>
      <c r="J56" s="21">
        <f>(3000*1.04)+3120*22%</f>
        <v>3806.4</v>
      </c>
      <c r="K56" s="18"/>
      <c r="L56" s="18"/>
      <c r="M56" s="21"/>
    </row>
    <row r="57" spans="2:13" ht="252">
      <c r="B57" s="22">
        <f t="shared" si="1"/>
        <v>54</v>
      </c>
      <c r="C57" s="16">
        <v>45141</v>
      </c>
      <c r="D57" s="54"/>
      <c r="E57" s="18" t="s">
        <v>89</v>
      </c>
      <c r="F57" s="18" t="s">
        <v>196</v>
      </c>
      <c r="G57" s="26" t="s">
        <v>217</v>
      </c>
      <c r="H57" s="25"/>
      <c r="I57" s="24" t="s">
        <v>21</v>
      </c>
      <c r="J57" s="21">
        <v>60</v>
      </c>
      <c r="K57" s="18"/>
      <c r="L57" s="50"/>
      <c r="M57" s="21"/>
    </row>
    <row r="58" spans="2:13" ht="204.75">
      <c r="B58" s="22">
        <f t="shared" si="1"/>
        <v>55</v>
      </c>
      <c r="C58" s="16">
        <v>45142</v>
      </c>
      <c r="D58" s="54"/>
      <c r="E58" s="18" t="s">
        <v>89</v>
      </c>
      <c r="F58" s="51"/>
      <c r="G58" s="20" t="s">
        <v>218</v>
      </c>
      <c r="H58" s="20"/>
      <c r="I58" s="24"/>
      <c r="J58" s="21"/>
      <c r="K58" s="18"/>
      <c r="L58" s="29"/>
      <c r="M58" s="21"/>
    </row>
    <row r="59" spans="2:13" ht="234.75" customHeight="1">
      <c r="B59" s="22">
        <f t="shared" si="1"/>
        <v>56</v>
      </c>
      <c r="C59" s="16">
        <v>45142</v>
      </c>
      <c r="D59" s="17" t="s">
        <v>36</v>
      </c>
      <c r="E59" s="24" t="s">
        <v>89</v>
      </c>
      <c r="F59" s="18"/>
      <c r="G59" s="20" t="s">
        <v>219</v>
      </c>
      <c r="H59" s="20"/>
      <c r="I59" s="24"/>
      <c r="J59" s="21"/>
      <c r="K59" s="18"/>
      <c r="L59" s="29"/>
      <c r="M59" s="21"/>
    </row>
    <row r="60" spans="2:13" ht="204.75">
      <c r="B60" s="22">
        <f t="shared" si="1"/>
        <v>57</v>
      </c>
      <c r="C60" s="16">
        <v>45145</v>
      </c>
      <c r="D60" s="17"/>
      <c r="E60" s="24" t="s">
        <v>89</v>
      </c>
      <c r="F60" s="18"/>
      <c r="G60" s="49" t="s">
        <v>220</v>
      </c>
      <c r="H60" s="20"/>
      <c r="I60" s="24"/>
      <c r="J60" s="21"/>
      <c r="K60" s="18"/>
      <c r="L60" s="29"/>
      <c r="M60" s="21"/>
    </row>
    <row r="61" spans="2:13" ht="189">
      <c r="B61" s="22">
        <f t="shared" si="1"/>
        <v>58</v>
      </c>
      <c r="C61" s="16">
        <v>45145</v>
      </c>
      <c r="D61" s="47" t="s">
        <v>221</v>
      </c>
      <c r="E61" s="18" t="s">
        <v>89</v>
      </c>
      <c r="F61" s="40"/>
      <c r="G61" s="20" t="s">
        <v>222</v>
      </c>
      <c r="H61" s="20"/>
      <c r="I61" s="18"/>
      <c r="J61" s="21"/>
      <c r="K61" s="18"/>
      <c r="L61" s="29"/>
      <c r="M61" s="21"/>
    </row>
    <row r="62" spans="2:13" ht="204.75">
      <c r="B62" s="22">
        <f t="shared" si="1"/>
        <v>59</v>
      </c>
      <c r="C62" s="16">
        <v>45145</v>
      </c>
      <c r="D62" s="17"/>
      <c r="E62" s="24" t="s">
        <v>89</v>
      </c>
      <c r="F62" s="40"/>
      <c r="G62" s="20" t="s">
        <v>223</v>
      </c>
      <c r="H62" s="20"/>
      <c r="I62" s="24"/>
      <c r="J62" s="55"/>
      <c r="K62" s="18"/>
      <c r="L62" s="29"/>
      <c r="M62" s="21"/>
    </row>
    <row r="63" spans="2:17" ht="126">
      <c r="B63" s="22">
        <f t="shared" si="1"/>
        <v>60</v>
      </c>
      <c r="C63" s="16">
        <v>45152</v>
      </c>
      <c r="D63" s="17">
        <v>9471875684</v>
      </c>
      <c r="E63" s="24" t="s">
        <v>89</v>
      </c>
      <c r="F63" s="18" t="s">
        <v>224</v>
      </c>
      <c r="G63" s="20" t="s">
        <v>225</v>
      </c>
      <c r="H63" s="20"/>
      <c r="I63" s="24"/>
      <c r="J63" s="21"/>
      <c r="K63" s="18"/>
      <c r="L63" s="29"/>
      <c r="M63" s="21"/>
      <c r="Q63" s="8"/>
    </row>
    <row r="64" spans="2:13" ht="63">
      <c r="B64" s="22">
        <f t="shared" si="1"/>
        <v>61</v>
      </c>
      <c r="C64" s="16">
        <v>45156</v>
      </c>
      <c r="D64" s="23"/>
      <c r="E64" s="24" t="s">
        <v>89</v>
      </c>
      <c r="F64" s="18" t="s">
        <v>226</v>
      </c>
      <c r="G64" s="20" t="s">
        <v>227</v>
      </c>
      <c r="H64" s="20"/>
      <c r="I64" s="24"/>
      <c r="J64" s="55"/>
      <c r="K64" s="18"/>
      <c r="L64" s="29"/>
      <c r="M64" s="21"/>
    </row>
    <row r="65" spans="2:13" ht="309" customHeight="1">
      <c r="B65" s="22">
        <f t="shared" si="1"/>
        <v>62</v>
      </c>
      <c r="C65" s="16">
        <v>45168</v>
      </c>
      <c r="D65" s="17" t="s">
        <v>36</v>
      </c>
      <c r="E65" s="24" t="s">
        <v>89</v>
      </c>
      <c r="F65" s="18"/>
      <c r="G65" s="20" t="s">
        <v>228</v>
      </c>
      <c r="H65" s="20"/>
      <c r="I65" s="24" t="s">
        <v>21</v>
      </c>
      <c r="J65" s="21">
        <v>220852</v>
      </c>
      <c r="K65" s="18"/>
      <c r="L65" s="29"/>
      <c r="M65" s="21"/>
    </row>
    <row r="66" spans="2:13" ht="205.5" customHeight="1">
      <c r="B66" s="22">
        <f t="shared" si="1"/>
        <v>63</v>
      </c>
      <c r="C66" s="16">
        <v>45182</v>
      </c>
      <c r="D66" s="17" t="s">
        <v>65</v>
      </c>
      <c r="E66" s="24" t="s">
        <v>89</v>
      </c>
      <c r="F66" s="18" t="s">
        <v>229</v>
      </c>
      <c r="G66" s="20" t="s">
        <v>230</v>
      </c>
      <c r="H66" s="20"/>
      <c r="I66" s="24" t="s">
        <v>17</v>
      </c>
      <c r="J66" s="21"/>
      <c r="K66" s="18"/>
      <c r="L66" s="18"/>
      <c r="M66" s="21">
        <v>3425.76</v>
      </c>
    </row>
    <row r="67" spans="2:13" ht="189">
      <c r="B67" s="22">
        <f t="shared" si="1"/>
        <v>64</v>
      </c>
      <c r="C67" s="16">
        <v>45183</v>
      </c>
      <c r="D67" s="56" t="s">
        <v>83</v>
      </c>
      <c r="E67" s="24" t="s">
        <v>89</v>
      </c>
      <c r="F67" s="51" t="s">
        <v>231</v>
      </c>
      <c r="G67" s="20" t="s">
        <v>232</v>
      </c>
      <c r="H67" s="20"/>
      <c r="I67" s="24" t="s">
        <v>21</v>
      </c>
      <c r="J67" s="21">
        <v>67100</v>
      </c>
      <c r="K67" s="18"/>
      <c r="L67" s="29"/>
      <c r="M67" s="21"/>
    </row>
    <row r="68" spans="2:13" ht="204.75">
      <c r="B68" s="22">
        <f t="shared" si="1"/>
        <v>65</v>
      </c>
      <c r="C68" s="16">
        <v>45183</v>
      </c>
      <c r="D68" s="17" t="s">
        <v>72</v>
      </c>
      <c r="E68" s="24" t="s">
        <v>89</v>
      </c>
      <c r="F68" s="18" t="s">
        <v>233</v>
      </c>
      <c r="G68" s="20" t="s">
        <v>234</v>
      </c>
      <c r="H68" s="20"/>
      <c r="I68" s="24" t="s">
        <v>21</v>
      </c>
      <c r="J68" s="21">
        <v>1327156.32</v>
      </c>
      <c r="K68" s="18"/>
      <c r="L68" s="29"/>
      <c r="M68" s="21"/>
    </row>
    <row r="69" spans="2:13" ht="47.25">
      <c r="B69" s="22">
        <f t="shared" si="1"/>
        <v>66</v>
      </c>
      <c r="C69" s="16">
        <v>45218</v>
      </c>
      <c r="D69" s="17" t="s">
        <v>189</v>
      </c>
      <c r="E69" s="24" t="s">
        <v>89</v>
      </c>
      <c r="F69" s="18" t="s">
        <v>29</v>
      </c>
      <c r="G69" s="20" t="s">
        <v>30</v>
      </c>
      <c r="H69" s="20"/>
      <c r="I69" s="24" t="s">
        <v>17</v>
      </c>
      <c r="J69" s="21">
        <v>400</v>
      </c>
      <c r="K69" s="18"/>
      <c r="L69" s="29"/>
      <c r="M69" s="21"/>
    </row>
    <row r="70" spans="2:13" ht="31.5">
      <c r="B70" s="22">
        <f t="shared" si="1"/>
        <v>67</v>
      </c>
      <c r="C70" s="16">
        <v>45226</v>
      </c>
      <c r="D70" s="17" t="s">
        <v>235</v>
      </c>
      <c r="E70" s="24" t="s">
        <v>89</v>
      </c>
      <c r="F70" s="18"/>
      <c r="G70" s="20" t="s">
        <v>236</v>
      </c>
      <c r="H70" s="20"/>
      <c r="I70" s="24" t="s">
        <v>17</v>
      </c>
      <c r="J70" s="55"/>
      <c r="K70" s="18"/>
      <c r="L70" s="29"/>
      <c r="M70" s="21"/>
    </row>
    <row r="71" spans="2:13" ht="47.25">
      <c r="B71" s="22">
        <f t="shared" si="1"/>
        <v>68</v>
      </c>
      <c r="C71" s="16">
        <v>45226</v>
      </c>
      <c r="D71" s="17" t="s">
        <v>28</v>
      </c>
      <c r="E71" s="24" t="s">
        <v>89</v>
      </c>
      <c r="F71" s="18" t="s">
        <v>29</v>
      </c>
      <c r="G71" s="20" t="s">
        <v>138</v>
      </c>
      <c r="H71" s="20"/>
      <c r="I71" s="24" t="s">
        <v>21</v>
      </c>
      <c r="J71" s="21">
        <v>300</v>
      </c>
      <c r="K71" s="18"/>
      <c r="L71" s="29"/>
      <c r="M71" s="21"/>
    </row>
    <row r="72" spans="2:13" ht="189">
      <c r="B72" s="22">
        <f t="shared" si="1"/>
        <v>69</v>
      </c>
      <c r="C72" s="16">
        <v>45250</v>
      </c>
      <c r="D72" s="17" t="s">
        <v>65</v>
      </c>
      <c r="E72" s="24" t="s">
        <v>89</v>
      </c>
      <c r="F72" s="40" t="s">
        <v>66</v>
      </c>
      <c r="G72" s="20" t="s">
        <v>67</v>
      </c>
      <c r="H72" s="20"/>
      <c r="I72" s="24" t="s">
        <v>17</v>
      </c>
      <c r="J72" s="21"/>
      <c r="K72" s="18"/>
      <c r="L72" s="29"/>
      <c r="M72" s="21">
        <v>3000</v>
      </c>
    </row>
    <row r="73" spans="2:13" ht="189">
      <c r="B73" s="22">
        <f t="shared" si="1"/>
        <v>70</v>
      </c>
      <c r="C73" s="16">
        <v>45253</v>
      </c>
      <c r="D73" s="17" t="s">
        <v>221</v>
      </c>
      <c r="E73" s="24" t="s">
        <v>89</v>
      </c>
      <c r="F73" s="18" t="s">
        <v>237</v>
      </c>
      <c r="G73" s="20" t="s">
        <v>238</v>
      </c>
      <c r="H73" s="20"/>
      <c r="I73" s="24" t="s">
        <v>17</v>
      </c>
      <c r="J73" s="21"/>
      <c r="K73" s="18"/>
      <c r="L73" s="29"/>
      <c r="M73" s="21">
        <v>653.19</v>
      </c>
    </row>
    <row r="74" spans="2:13" ht="47.25">
      <c r="B74" s="22">
        <f t="shared" si="1"/>
        <v>71</v>
      </c>
      <c r="C74" s="16">
        <v>45253</v>
      </c>
      <c r="D74" s="17" t="s">
        <v>164</v>
      </c>
      <c r="E74" s="24" t="s">
        <v>89</v>
      </c>
      <c r="F74" s="18" t="s">
        <v>239</v>
      </c>
      <c r="G74" s="20" t="s">
        <v>240</v>
      </c>
      <c r="H74" s="57"/>
      <c r="I74" s="24" t="s">
        <v>17</v>
      </c>
      <c r="J74" s="34"/>
      <c r="K74" s="18"/>
      <c r="L74" s="29"/>
      <c r="M74" s="21">
        <v>405.6</v>
      </c>
    </row>
    <row r="75" spans="2:13" ht="101.25" customHeight="1">
      <c r="B75" s="22">
        <f t="shared" si="1"/>
        <v>72</v>
      </c>
      <c r="C75" s="16">
        <v>45253</v>
      </c>
      <c r="D75" s="58" t="s">
        <v>241</v>
      </c>
      <c r="E75" s="24" t="s">
        <v>89</v>
      </c>
      <c r="F75" s="58" t="s">
        <v>241</v>
      </c>
      <c r="G75" s="20" t="s">
        <v>242</v>
      </c>
      <c r="H75" s="20"/>
      <c r="I75" s="24" t="s">
        <v>17</v>
      </c>
      <c r="J75" s="21"/>
      <c r="K75" s="18"/>
      <c r="L75" s="29"/>
      <c r="M75" s="34" t="s">
        <v>243</v>
      </c>
    </row>
    <row r="76" spans="2:13" ht="15.75">
      <c r="B76" s="22">
        <f t="shared" si="1"/>
        <v>73</v>
      </c>
      <c r="C76" s="16">
        <v>45264</v>
      </c>
      <c r="D76" s="17"/>
      <c r="E76" s="24" t="s">
        <v>89</v>
      </c>
      <c r="F76" s="40" t="s">
        <v>244</v>
      </c>
      <c r="G76" s="20"/>
      <c r="H76" s="20"/>
      <c r="I76" s="24" t="s">
        <v>17</v>
      </c>
      <c r="J76" s="34"/>
      <c r="K76" s="18"/>
      <c r="L76" s="29"/>
      <c r="M76" s="21"/>
    </row>
    <row r="77" spans="2:13" ht="124.5" customHeight="1">
      <c r="B77" s="22">
        <f t="shared" si="1"/>
        <v>74</v>
      </c>
      <c r="C77" s="16">
        <v>45272</v>
      </c>
      <c r="D77" s="17"/>
      <c r="E77" s="24" t="s">
        <v>89</v>
      </c>
      <c r="F77" s="18" t="s">
        <v>55</v>
      </c>
      <c r="G77" s="26" t="s">
        <v>245</v>
      </c>
      <c r="H77" s="20"/>
      <c r="I77" s="24" t="s">
        <v>17</v>
      </c>
      <c r="J77" s="21"/>
      <c r="K77" s="18"/>
      <c r="L77" s="29"/>
      <c r="M77" s="21">
        <v>237.9</v>
      </c>
    </row>
    <row r="78" spans="2:13" ht="139.5" customHeight="1">
      <c r="B78" s="22">
        <f t="shared" si="1"/>
        <v>75</v>
      </c>
      <c r="C78" s="16">
        <v>45272</v>
      </c>
      <c r="D78" s="17"/>
      <c r="E78" s="24" t="s">
        <v>89</v>
      </c>
      <c r="F78" s="18" t="s">
        <v>55</v>
      </c>
      <c r="G78" s="26" t="s">
        <v>246</v>
      </c>
      <c r="H78" s="20"/>
      <c r="I78" s="24" t="s">
        <v>17</v>
      </c>
      <c r="J78" s="21"/>
      <c r="K78" s="18"/>
      <c r="L78" s="29"/>
      <c r="M78" s="21">
        <v>4047.8</v>
      </c>
    </row>
    <row r="79" spans="2:13" ht="84.75" customHeight="1">
      <c r="B79" s="22">
        <f t="shared" si="1"/>
        <v>76</v>
      </c>
      <c r="C79" s="16">
        <v>45288</v>
      </c>
      <c r="D79" s="17"/>
      <c r="E79" s="24" t="s">
        <v>89</v>
      </c>
      <c r="F79" s="18" t="s">
        <v>247</v>
      </c>
      <c r="G79" s="59" t="s">
        <v>248</v>
      </c>
      <c r="H79" s="20"/>
      <c r="I79" s="24" t="s">
        <v>21</v>
      </c>
      <c r="J79" s="21"/>
      <c r="K79" s="18"/>
      <c r="L79" s="29"/>
      <c r="M79" s="21"/>
    </row>
    <row r="80" spans="2:13" ht="84.75" customHeight="1">
      <c r="B80" s="22">
        <f t="shared" si="1"/>
        <v>77</v>
      </c>
      <c r="C80" s="16">
        <v>45289</v>
      </c>
      <c r="D80" s="17"/>
      <c r="E80" s="24" t="s">
        <v>89</v>
      </c>
      <c r="F80" s="18" t="s">
        <v>249</v>
      </c>
      <c r="G80" s="32" t="s">
        <v>250</v>
      </c>
      <c r="H80" s="20"/>
      <c r="I80" s="24" t="s">
        <v>21</v>
      </c>
      <c r="J80" s="21"/>
      <c r="K80" s="18"/>
      <c r="L80" s="26"/>
      <c r="M80" s="21"/>
    </row>
    <row r="81" spans="2:13" ht="82.5" customHeight="1">
      <c r="B81" s="22">
        <f t="shared" si="1"/>
        <v>78</v>
      </c>
      <c r="C81" s="16">
        <v>45289</v>
      </c>
      <c r="D81" s="17"/>
      <c r="E81" s="24" t="s">
        <v>89</v>
      </c>
      <c r="F81" s="18" t="s">
        <v>251</v>
      </c>
      <c r="G81" s="26" t="s">
        <v>252</v>
      </c>
      <c r="H81" s="25"/>
      <c r="I81" s="24" t="s">
        <v>21</v>
      </c>
      <c r="J81" s="21"/>
      <c r="K81" s="18"/>
      <c r="L81" s="29"/>
      <c r="M81" s="21"/>
    </row>
    <row r="82" spans="2:13" ht="180.75" customHeight="1">
      <c r="B82" s="100">
        <f t="shared" si="1"/>
        <v>79</v>
      </c>
      <c r="C82" s="56">
        <v>45289</v>
      </c>
      <c r="D82" s="56"/>
      <c r="E82" s="18" t="s">
        <v>89</v>
      </c>
      <c r="F82" s="20" t="s">
        <v>253</v>
      </c>
      <c r="G82" s="20" t="s">
        <v>254</v>
      </c>
      <c r="H82" s="24"/>
      <c r="I82" s="21" t="s">
        <v>255</v>
      </c>
      <c r="J82" s="101"/>
      <c r="K82" s="18"/>
      <c r="L82" s="29"/>
      <c r="M82" s="21"/>
    </row>
    <row r="83" spans="2:13" ht="171" customHeight="1">
      <c r="B83" s="100">
        <f t="shared" si="1"/>
        <v>80</v>
      </c>
      <c r="C83" s="56">
        <v>45289</v>
      </c>
      <c r="D83" s="56"/>
      <c r="E83" s="18" t="s">
        <v>89</v>
      </c>
      <c r="F83" s="20" t="s">
        <v>253</v>
      </c>
      <c r="G83" s="20" t="s">
        <v>256</v>
      </c>
      <c r="H83" s="24"/>
      <c r="I83" s="21" t="s">
        <v>17</v>
      </c>
      <c r="K83" s="18"/>
      <c r="L83" s="29"/>
      <c r="M83" s="21"/>
    </row>
    <row r="84" spans="2:13" ht="15.75">
      <c r="B84" s="22">
        <f t="shared" si="1"/>
        <v>81</v>
      </c>
      <c r="C84" s="16"/>
      <c r="D84" s="17"/>
      <c r="E84" s="24"/>
      <c r="F84" s="60"/>
      <c r="G84" s="20"/>
      <c r="H84" s="20"/>
      <c r="I84" s="24"/>
      <c r="J84" s="21"/>
      <c r="K84" s="18"/>
      <c r="L84" s="29"/>
      <c r="M84" s="21"/>
    </row>
    <row r="85" spans="2:13" ht="73.5" customHeight="1">
      <c r="B85" s="22">
        <f t="shared" si="1"/>
        <v>82</v>
      </c>
      <c r="C85" s="16"/>
      <c r="D85" s="17"/>
      <c r="E85" s="24"/>
      <c r="F85" s="18"/>
      <c r="G85" s="61"/>
      <c r="H85" s="52"/>
      <c r="I85" s="24"/>
      <c r="J85" s="21"/>
      <c r="K85" s="18"/>
      <c r="L85" s="29"/>
      <c r="M85" s="21"/>
    </row>
    <row r="86" spans="2:13" ht="15.75">
      <c r="B86" s="22">
        <f t="shared" si="1"/>
        <v>83</v>
      </c>
      <c r="C86" s="16"/>
      <c r="D86" s="23"/>
      <c r="E86" s="24"/>
      <c r="F86" s="18"/>
      <c r="G86" s="20"/>
      <c r="H86" s="20"/>
      <c r="I86" s="24"/>
      <c r="J86" s="21"/>
      <c r="K86" s="21"/>
      <c r="L86" s="29"/>
      <c r="M86" s="21"/>
    </row>
    <row r="87" spans="2:13" ht="15.75">
      <c r="B87" s="22">
        <f t="shared" si="1"/>
        <v>84</v>
      </c>
      <c r="C87" s="16"/>
      <c r="D87" s="47"/>
      <c r="E87" s="24"/>
      <c r="F87" s="18"/>
      <c r="G87" s="26"/>
      <c r="H87" s="45"/>
      <c r="I87" s="18"/>
      <c r="J87" s="21"/>
      <c r="K87" s="21"/>
      <c r="L87" s="29"/>
      <c r="M87" s="21"/>
    </row>
    <row r="88" spans="2:13" ht="15.75">
      <c r="B88" s="22">
        <f t="shared" si="1"/>
        <v>85</v>
      </c>
      <c r="C88" s="16"/>
      <c r="D88" s="47"/>
      <c r="E88" s="24"/>
      <c r="F88" s="18"/>
      <c r="G88" s="20"/>
      <c r="H88" s="45"/>
      <c r="I88" s="24"/>
      <c r="J88" s="62"/>
      <c r="K88" s="21"/>
      <c r="L88" s="29"/>
      <c r="M88" s="21"/>
    </row>
    <row r="89" spans="2:13" ht="15.75">
      <c r="B89" s="22">
        <f t="shared" si="1"/>
        <v>86</v>
      </c>
      <c r="C89" s="16"/>
      <c r="D89" s="23"/>
      <c r="E89" s="18"/>
      <c r="F89" s="18"/>
      <c r="G89" s="20"/>
      <c r="H89" s="20"/>
      <c r="I89" s="24"/>
      <c r="J89" s="21"/>
      <c r="K89" s="18"/>
      <c r="L89" s="29"/>
      <c r="M89" s="21"/>
    </row>
    <row r="90" spans="2:13" ht="15.75">
      <c r="B90" s="22">
        <f t="shared" si="1"/>
        <v>87</v>
      </c>
      <c r="C90" s="16"/>
      <c r="D90" s="17"/>
      <c r="E90" s="18"/>
      <c r="F90" s="18"/>
      <c r="G90" s="20"/>
      <c r="H90" s="20"/>
      <c r="I90" s="18"/>
      <c r="J90" s="21"/>
      <c r="K90" s="63"/>
      <c r="L90" s="29"/>
      <c r="M90" s="21"/>
    </row>
    <row r="91" spans="2:13" ht="15.75">
      <c r="B91" s="22">
        <f t="shared" si="1"/>
        <v>88</v>
      </c>
      <c r="C91" s="16"/>
      <c r="D91" s="17"/>
      <c r="E91" s="24"/>
      <c r="F91" s="18"/>
      <c r="G91" s="64"/>
      <c r="H91" s="65"/>
      <c r="I91" s="24"/>
      <c r="J91" s="66"/>
      <c r="K91" s="18"/>
      <c r="L91" s="29"/>
      <c r="M91" s="21"/>
    </row>
    <row r="92" spans="2:13" ht="15.75">
      <c r="B92" s="22">
        <f t="shared" si="1"/>
        <v>89</v>
      </c>
      <c r="C92" s="16"/>
      <c r="D92" s="47"/>
      <c r="E92" s="18"/>
      <c r="F92" s="18"/>
      <c r="G92" s="20"/>
      <c r="H92" s="20"/>
      <c r="I92" s="24"/>
      <c r="J92" s="67"/>
      <c r="K92" s="18"/>
      <c r="L92" s="26"/>
      <c r="M92" s="21"/>
    </row>
    <row r="93" spans="2:13" ht="15.75">
      <c r="B93" s="22">
        <f t="shared" si="1"/>
        <v>90</v>
      </c>
      <c r="C93" s="16"/>
      <c r="D93" s="17"/>
      <c r="E93" s="24"/>
      <c r="F93" s="18"/>
      <c r="G93" s="20"/>
      <c r="H93" s="20"/>
      <c r="I93" s="24"/>
      <c r="J93" s="21"/>
      <c r="K93" s="18"/>
      <c r="L93" s="29"/>
      <c r="M93" s="21"/>
    </row>
    <row r="94" spans="2:13" ht="15.75">
      <c r="B94" s="22">
        <f t="shared" si="1"/>
        <v>91</v>
      </c>
      <c r="C94" s="16"/>
      <c r="D94" s="17"/>
      <c r="E94" s="24"/>
      <c r="F94" s="18"/>
      <c r="G94" s="20"/>
      <c r="H94" s="20"/>
      <c r="I94" s="24"/>
      <c r="J94" s="21"/>
      <c r="K94" s="18"/>
      <c r="L94" s="29"/>
      <c r="M94" s="21"/>
    </row>
    <row r="95" spans="2:13" ht="15.75">
      <c r="B95" s="22">
        <f t="shared" si="1"/>
        <v>92</v>
      </c>
      <c r="C95" s="16"/>
      <c r="D95" s="17"/>
      <c r="E95" s="24"/>
      <c r="F95" s="18"/>
      <c r="G95" s="20"/>
      <c r="H95" s="20"/>
      <c r="I95" s="24"/>
      <c r="J95" s="21"/>
      <c r="K95" s="18"/>
      <c r="L95" s="29"/>
      <c r="M95" s="21"/>
    </row>
    <row r="96" spans="2:13" ht="15.75">
      <c r="B96" s="22">
        <f t="shared" si="1"/>
        <v>93</v>
      </c>
      <c r="C96" s="16"/>
      <c r="D96" s="23"/>
      <c r="E96" s="24"/>
      <c r="F96" s="18"/>
      <c r="G96" s="20"/>
      <c r="H96" s="20"/>
      <c r="I96" s="24"/>
      <c r="J96" s="21"/>
      <c r="K96" s="21"/>
      <c r="L96" s="29"/>
      <c r="M96" s="21"/>
    </row>
    <row r="97" spans="2:13" ht="15.75">
      <c r="B97" s="22">
        <f t="shared" si="1"/>
        <v>94</v>
      </c>
      <c r="C97" s="16"/>
      <c r="D97" s="17"/>
      <c r="E97" s="24"/>
      <c r="F97" s="18"/>
      <c r="G97" s="26"/>
      <c r="H97" s="68"/>
      <c r="I97" s="18"/>
      <c r="J97" s="21"/>
      <c r="K97" s="18"/>
      <c r="L97" s="29"/>
      <c r="M97" s="21"/>
    </row>
    <row r="98" spans="2:13" ht="15.75">
      <c r="B98" s="22">
        <f t="shared" si="1"/>
        <v>95</v>
      </c>
      <c r="C98" s="16"/>
      <c r="D98" s="17"/>
      <c r="E98" s="24"/>
      <c r="F98" s="18"/>
      <c r="G98" s="20"/>
      <c r="H98" s="20"/>
      <c r="I98" s="24"/>
      <c r="J98" s="21"/>
      <c r="K98" s="18"/>
      <c r="L98" s="18"/>
      <c r="M98" s="21"/>
    </row>
    <row r="99" spans="2:13" ht="15.75">
      <c r="B99" s="22">
        <f t="shared" si="1"/>
        <v>96</v>
      </c>
      <c r="C99" s="16"/>
      <c r="D99" s="17"/>
      <c r="E99" s="18"/>
      <c r="F99" s="51"/>
      <c r="G99" s="20"/>
      <c r="H99" s="25"/>
      <c r="I99" s="24"/>
      <c r="J99" s="21"/>
      <c r="K99" s="18"/>
      <c r="L99" s="29"/>
      <c r="M99" s="21"/>
    </row>
    <row r="100" spans="2:13" ht="15.75">
      <c r="B100" s="22">
        <f t="shared" si="1"/>
        <v>97</v>
      </c>
      <c r="C100" s="16"/>
      <c r="D100" s="17"/>
      <c r="E100" s="18"/>
      <c r="F100" s="18"/>
      <c r="G100" s="20"/>
      <c r="H100" s="25"/>
      <c r="I100" s="24"/>
      <c r="J100" s="21"/>
      <c r="K100" s="18"/>
      <c r="L100" s="18"/>
      <c r="M100" s="21"/>
    </row>
    <row r="101" spans="2:13" ht="15.75">
      <c r="B101" s="22">
        <f t="shared" si="1"/>
        <v>98</v>
      </c>
      <c r="C101" s="16"/>
      <c r="D101" s="23"/>
      <c r="E101" s="24"/>
      <c r="F101" s="18"/>
      <c r="G101" s="20"/>
      <c r="H101" s="20"/>
      <c r="I101" s="24"/>
      <c r="J101" s="21"/>
      <c r="K101" s="18"/>
      <c r="L101" s="29"/>
      <c r="M101" s="21"/>
    </row>
    <row r="102" spans="2:13" ht="15.75">
      <c r="B102" s="22">
        <f t="shared" si="1"/>
        <v>99</v>
      </c>
      <c r="C102" s="16"/>
      <c r="D102" s="17"/>
      <c r="E102" s="24"/>
      <c r="F102" s="18"/>
      <c r="G102" s="20"/>
      <c r="H102" s="20"/>
      <c r="I102" s="24"/>
      <c r="J102" s="21"/>
      <c r="K102" s="18"/>
      <c r="L102" s="18"/>
      <c r="M102" s="21"/>
    </row>
    <row r="103" spans="2:13" ht="15.75">
      <c r="B103" s="22">
        <f t="shared" si="1"/>
        <v>100</v>
      </c>
      <c r="C103" s="16"/>
      <c r="D103" s="69"/>
      <c r="E103" s="18"/>
      <c r="F103" s="18"/>
      <c r="G103" s="20"/>
      <c r="H103" s="20"/>
      <c r="I103" s="24"/>
      <c r="J103" s="21"/>
      <c r="K103" s="18"/>
      <c r="L103" s="18"/>
      <c r="M103" s="21"/>
    </row>
    <row r="104" spans="2:22" ht="15.75">
      <c r="B104" s="22">
        <f t="shared" si="1"/>
        <v>101</v>
      </c>
      <c r="C104" s="16"/>
      <c r="D104" s="70"/>
      <c r="E104" s="18"/>
      <c r="F104" s="18"/>
      <c r="G104" s="20"/>
      <c r="H104" s="20"/>
      <c r="I104" s="24"/>
      <c r="J104" s="21"/>
      <c r="K104" s="18"/>
      <c r="L104" s="29"/>
      <c r="M104" s="21"/>
      <c r="V104" s="39"/>
    </row>
    <row r="105" spans="2:13" ht="15.75">
      <c r="B105" s="22">
        <f t="shared" si="1"/>
        <v>102</v>
      </c>
      <c r="C105" s="16"/>
      <c r="D105" s="46"/>
      <c r="E105" s="18"/>
      <c r="F105" s="18"/>
      <c r="G105" s="20"/>
      <c r="H105" s="20"/>
      <c r="I105" s="24"/>
      <c r="J105" s="21"/>
      <c r="K105" s="18"/>
      <c r="L105" s="29"/>
      <c r="M105" s="21"/>
    </row>
    <row r="106" spans="2:13" ht="15.75">
      <c r="B106" s="22">
        <f t="shared" si="1"/>
        <v>103</v>
      </c>
      <c r="C106" s="16"/>
      <c r="D106" s="46"/>
      <c r="E106" s="24"/>
      <c r="F106" s="18"/>
      <c r="G106" s="20"/>
      <c r="H106" s="20"/>
      <c r="I106" s="24"/>
      <c r="J106" s="21"/>
      <c r="K106" s="18"/>
      <c r="L106" s="29"/>
      <c r="M106" s="21"/>
    </row>
    <row r="107" spans="2:13" ht="15.75">
      <c r="B107" s="22">
        <f t="shared" si="1"/>
        <v>104</v>
      </c>
      <c r="C107" s="16"/>
      <c r="D107" s="46"/>
      <c r="E107" s="24"/>
      <c r="F107" s="18"/>
      <c r="G107" s="71"/>
      <c r="H107" s="20"/>
      <c r="I107" s="24"/>
      <c r="J107" s="21"/>
      <c r="K107" s="18"/>
      <c r="L107" s="29"/>
      <c r="M107" s="21"/>
    </row>
    <row r="108" spans="2:13" ht="15.75">
      <c r="B108" s="22">
        <f t="shared" si="1"/>
        <v>105</v>
      </c>
      <c r="C108" s="16"/>
      <c r="D108" s="46"/>
      <c r="E108" s="24"/>
      <c r="F108" s="18"/>
      <c r="G108" s="68"/>
      <c r="H108" s="20"/>
      <c r="I108" s="24"/>
      <c r="J108" s="21"/>
      <c r="K108" s="18"/>
      <c r="L108" s="29"/>
      <c r="M108" s="21"/>
    </row>
    <row r="109" spans="2:13" ht="15.75">
      <c r="B109" s="22">
        <v>106</v>
      </c>
      <c r="C109" s="16"/>
      <c r="D109" s="46"/>
      <c r="E109" s="24"/>
      <c r="F109" s="18"/>
      <c r="G109" s="68"/>
      <c r="H109" s="20"/>
      <c r="I109" s="24"/>
      <c r="J109" s="21"/>
      <c r="K109" s="18"/>
      <c r="L109" s="29"/>
      <c r="M109" s="21"/>
    </row>
    <row r="110" spans="2:13" ht="49.5" customHeight="1">
      <c r="B110" s="22" t="s">
        <v>87</v>
      </c>
      <c r="C110" s="16"/>
      <c r="D110" s="46"/>
      <c r="E110" s="24"/>
      <c r="F110" s="18"/>
      <c r="G110" s="20"/>
      <c r="H110" s="20"/>
      <c r="I110" s="24"/>
      <c r="J110" s="21"/>
      <c r="K110" s="18"/>
      <c r="L110" s="29"/>
      <c r="M110" s="21"/>
    </row>
    <row r="111" spans="2:13" ht="15.75">
      <c r="B111" s="22">
        <v>107</v>
      </c>
      <c r="C111" s="16"/>
      <c r="D111" s="46"/>
      <c r="E111" s="24"/>
      <c r="F111" s="18"/>
      <c r="G111" s="20"/>
      <c r="H111" s="45"/>
      <c r="I111" s="24"/>
      <c r="J111" s="21"/>
      <c r="K111" s="18"/>
      <c r="L111" s="29"/>
      <c r="M111" s="21"/>
    </row>
    <row r="112" spans="2:13" ht="15.75">
      <c r="B112" s="22">
        <f aca="true" t="shared" si="2" ref="B112:B250">B111+1</f>
        <v>108</v>
      </c>
      <c r="C112" s="16"/>
      <c r="D112" s="46"/>
      <c r="E112" s="24"/>
      <c r="F112" s="18"/>
      <c r="G112" s="71"/>
      <c r="H112" s="20"/>
      <c r="I112" s="24"/>
      <c r="J112" s="21"/>
      <c r="K112" s="18"/>
      <c r="L112" s="29"/>
      <c r="M112" s="21"/>
    </row>
    <row r="113" spans="2:13" ht="15.75">
      <c r="B113" s="22">
        <f t="shared" si="2"/>
        <v>109</v>
      </c>
      <c r="C113" s="16"/>
      <c r="D113" s="46"/>
      <c r="E113" s="24"/>
      <c r="F113" s="18"/>
      <c r="G113" s="71"/>
      <c r="H113" s="20"/>
      <c r="I113" s="24"/>
      <c r="J113" s="21"/>
      <c r="K113" s="18"/>
      <c r="L113" s="29"/>
      <c r="M113" s="21"/>
    </row>
    <row r="114" spans="2:13" ht="15.75">
      <c r="B114" s="22">
        <f t="shared" si="2"/>
        <v>110</v>
      </c>
      <c r="C114" s="16"/>
      <c r="D114" s="46"/>
      <c r="E114" s="24"/>
      <c r="F114" s="18"/>
      <c r="G114" s="20"/>
      <c r="H114" s="68"/>
      <c r="I114" s="18"/>
      <c r="J114" s="21"/>
      <c r="K114" s="18"/>
      <c r="L114" s="29"/>
      <c r="M114" s="21"/>
    </row>
    <row r="115" spans="2:13" ht="15.75">
      <c r="B115" s="22">
        <f t="shared" si="2"/>
        <v>111</v>
      </c>
      <c r="C115" s="16"/>
      <c r="D115" s="46"/>
      <c r="E115" s="18"/>
      <c r="F115" s="18"/>
      <c r="G115" s="20"/>
      <c r="H115" s="25"/>
      <c r="I115" s="24"/>
      <c r="J115" s="21"/>
      <c r="K115" s="18"/>
      <c r="L115" s="29"/>
      <c r="M115" s="21"/>
    </row>
    <row r="116" spans="2:13" ht="15.75">
      <c r="B116" s="22">
        <f t="shared" si="2"/>
        <v>112</v>
      </c>
      <c r="C116" s="16"/>
      <c r="D116" s="46"/>
      <c r="E116" s="24"/>
      <c r="F116" s="18"/>
      <c r="G116" s="20"/>
      <c r="H116" s="20"/>
      <c r="I116" s="24"/>
      <c r="J116" s="21"/>
      <c r="K116" s="18"/>
      <c r="L116" s="72"/>
      <c r="M116" s="21"/>
    </row>
    <row r="117" spans="2:13" ht="15.75">
      <c r="B117" s="22">
        <f t="shared" si="2"/>
        <v>113</v>
      </c>
      <c r="C117" s="16"/>
      <c r="D117" s="46"/>
      <c r="E117" s="24"/>
      <c r="F117" s="18"/>
      <c r="G117" s="20"/>
      <c r="H117" s="20"/>
      <c r="I117" s="18"/>
      <c r="J117" s="21"/>
      <c r="K117" s="18"/>
      <c r="L117" s="18"/>
      <c r="M117" s="21"/>
    </row>
    <row r="118" spans="2:13" ht="15.75">
      <c r="B118" s="22">
        <f t="shared" si="2"/>
        <v>114</v>
      </c>
      <c r="C118" s="16"/>
      <c r="D118" s="46"/>
      <c r="E118" s="18"/>
      <c r="F118" s="18"/>
      <c r="G118" s="20"/>
      <c r="H118" s="20"/>
      <c r="I118" s="18"/>
      <c r="J118" s="21"/>
      <c r="K118" s="18"/>
      <c r="L118" s="29"/>
      <c r="M118" s="21"/>
    </row>
    <row r="119" spans="2:13" ht="15.75">
      <c r="B119" s="22">
        <f t="shared" si="2"/>
        <v>115</v>
      </c>
      <c r="C119" s="16"/>
      <c r="D119" s="46"/>
      <c r="E119" s="18"/>
      <c r="F119" s="18"/>
      <c r="G119" s="20"/>
      <c r="H119" s="20"/>
      <c r="I119" s="24"/>
      <c r="J119" s="21"/>
      <c r="K119" s="18"/>
      <c r="L119" s="29"/>
      <c r="M119" s="21"/>
    </row>
    <row r="120" spans="2:13" ht="15.75">
      <c r="B120" s="22">
        <f t="shared" si="2"/>
        <v>116</v>
      </c>
      <c r="C120" s="16"/>
      <c r="D120" s="46"/>
      <c r="E120" s="18"/>
      <c r="F120" s="18"/>
      <c r="G120" s="20"/>
      <c r="H120" s="20"/>
      <c r="I120" s="24"/>
      <c r="J120" s="21"/>
      <c r="K120" s="18"/>
      <c r="L120" s="29"/>
      <c r="M120" s="21"/>
    </row>
    <row r="121" spans="2:13" ht="15.75">
      <c r="B121" s="22">
        <f t="shared" si="2"/>
        <v>117</v>
      </c>
      <c r="C121" s="16"/>
      <c r="D121" s="46"/>
      <c r="E121" s="18"/>
      <c r="F121" s="18"/>
      <c r="G121" s="20"/>
      <c r="H121" s="20"/>
      <c r="I121" s="24"/>
      <c r="J121" s="21"/>
      <c r="K121" s="18"/>
      <c r="L121" s="29"/>
      <c r="M121" s="21"/>
    </row>
    <row r="122" spans="2:13" ht="15.75">
      <c r="B122" s="22">
        <f t="shared" si="2"/>
        <v>118</v>
      </c>
      <c r="C122" s="16"/>
      <c r="D122" s="46"/>
      <c r="E122" s="24"/>
      <c r="F122" s="18"/>
      <c r="G122" s="20"/>
      <c r="H122" s="20"/>
      <c r="I122" s="24"/>
      <c r="J122" s="21"/>
      <c r="K122" s="18"/>
      <c r="L122" s="29"/>
      <c r="M122" s="21"/>
    </row>
    <row r="123" spans="2:13" ht="15.75">
      <c r="B123" s="22">
        <f t="shared" si="2"/>
        <v>119</v>
      </c>
      <c r="C123" s="16"/>
      <c r="D123" s="46"/>
      <c r="E123" s="24"/>
      <c r="F123" s="18"/>
      <c r="G123" s="20"/>
      <c r="H123" s="45"/>
      <c r="I123" s="24"/>
      <c r="J123" s="21"/>
      <c r="K123" s="18"/>
      <c r="L123" s="29"/>
      <c r="M123" s="21"/>
    </row>
    <row r="124" spans="2:13" ht="15.75">
      <c r="B124" s="22">
        <f t="shared" si="2"/>
        <v>120</v>
      </c>
      <c r="C124" s="16"/>
      <c r="D124" s="46"/>
      <c r="E124" s="24"/>
      <c r="F124" s="18"/>
      <c r="G124" s="20"/>
      <c r="H124" s="20"/>
      <c r="I124" s="24"/>
      <c r="J124" s="21"/>
      <c r="K124" s="18"/>
      <c r="L124" s="29"/>
      <c r="M124" s="21"/>
    </row>
    <row r="125" spans="2:13" ht="15.75">
      <c r="B125" s="22">
        <f t="shared" si="2"/>
        <v>121</v>
      </c>
      <c r="C125" s="16"/>
      <c r="D125" s="46"/>
      <c r="E125" s="24"/>
      <c r="F125" s="18"/>
      <c r="G125" s="50"/>
      <c r="H125" s="20"/>
      <c r="I125" s="24"/>
      <c r="J125" s="21"/>
      <c r="K125" s="18"/>
      <c r="L125" s="29"/>
      <c r="M125" s="21"/>
    </row>
    <row r="126" spans="2:13" ht="15.75">
      <c r="B126" s="22">
        <f t="shared" si="2"/>
        <v>122</v>
      </c>
      <c r="C126" s="16"/>
      <c r="D126" s="46"/>
      <c r="E126" s="24"/>
      <c r="F126" s="18"/>
      <c r="G126" s="20"/>
      <c r="H126" s="20"/>
      <c r="I126" s="24"/>
      <c r="J126" s="21"/>
      <c r="K126" s="18"/>
      <c r="L126" s="29"/>
      <c r="M126" s="21"/>
    </row>
    <row r="127" spans="2:13" ht="15.75">
      <c r="B127" s="22">
        <f t="shared" si="2"/>
        <v>123</v>
      </c>
      <c r="C127" s="16"/>
      <c r="D127" s="46"/>
      <c r="E127" s="24"/>
      <c r="F127" s="18"/>
      <c r="G127" s="73"/>
      <c r="H127" s="20"/>
      <c r="I127" s="24"/>
      <c r="J127" s="21"/>
      <c r="K127" s="18"/>
      <c r="L127" s="29"/>
      <c r="M127" s="21"/>
    </row>
    <row r="128" spans="2:13" ht="15.75">
      <c r="B128" s="22">
        <f t="shared" si="2"/>
        <v>124</v>
      </c>
      <c r="C128" s="16"/>
      <c r="D128" s="46"/>
      <c r="E128" s="18"/>
      <c r="F128" s="18"/>
      <c r="G128" s="45"/>
      <c r="H128" s="20"/>
      <c r="I128" s="24"/>
      <c r="J128" s="21"/>
      <c r="K128" s="18"/>
      <c r="L128" s="18"/>
      <c r="M128" s="21"/>
    </row>
    <row r="129" spans="2:13" ht="15.75">
      <c r="B129" s="22">
        <f t="shared" si="2"/>
        <v>125</v>
      </c>
      <c r="C129" s="16"/>
      <c r="D129" s="46"/>
      <c r="E129" s="24"/>
      <c r="F129" s="18"/>
      <c r="G129" s="20"/>
      <c r="H129" s="20"/>
      <c r="I129" s="24"/>
      <c r="J129" s="21"/>
      <c r="K129" s="18"/>
      <c r="L129" s="29"/>
      <c r="M129" s="21"/>
    </row>
    <row r="130" spans="2:13" ht="15.75">
      <c r="B130" s="22">
        <f t="shared" si="2"/>
        <v>126</v>
      </c>
      <c r="C130" s="16"/>
      <c r="D130" s="46"/>
      <c r="E130" s="24"/>
      <c r="F130" s="18"/>
      <c r="G130" s="20"/>
      <c r="H130" s="20"/>
      <c r="I130" s="24"/>
      <c r="J130" s="21"/>
      <c r="K130" s="18"/>
      <c r="L130" s="29"/>
      <c r="M130" s="21"/>
    </row>
    <row r="131" spans="2:13" ht="15.75">
      <c r="B131" s="22">
        <f t="shared" si="2"/>
        <v>127</v>
      </c>
      <c r="C131" s="16"/>
      <c r="D131" s="46"/>
      <c r="E131" s="24"/>
      <c r="F131" s="18"/>
      <c r="G131" s="20"/>
      <c r="H131" s="20"/>
      <c r="I131" s="24"/>
      <c r="J131" s="21"/>
      <c r="K131" s="18"/>
      <c r="L131" s="29"/>
      <c r="M131" s="21"/>
    </row>
    <row r="132" spans="2:13" ht="15.75">
      <c r="B132" s="22">
        <f t="shared" si="2"/>
        <v>128</v>
      </c>
      <c r="C132" s="16"/>
      <c r="D132" s="46"/>
      <c r="E132" s="24"/>
      <c r="F132" s="18"/>
      <c r="G132" s="20"/>
      <c r="H132" s="45"/>
      <c r="I132" s="24"/>
      <c r="J132" s="62"/>
      <c r="K132" s="18"/>
      <c r="L132" s="29"/>
      <c r="M132" s="21"/>
    </row>
    <row r="133" spans="2:13" ht="15.75">
      <c r="B133" s="22">
        <f t="shared" si="2"/>
        <v>129</v>
      </c>
      <c r="C133" s="16"/>
      <c r="D133" s="46"/>
      <c r="E133" s="18"/>
      <c r="F133" s="18"/>
      <c r="G133" s="20"/>
      <c r="H133" s="20"/>
      <c r="I133" s="24"/>
      <c r="J133" s="74"/>
      <c r="K133" s="18"/>
      <c r="L133" s="29"/>
      <c r="M133" s="21"/>
    </row>
    <row r="134" spans="2:13" ht="15.75">
      <c r="B134" s="22">
        <f t="shared" si="2"/>
        <v>130</v>
      </c>
      <c r="C134" s="16"/>
      <c r="D134" s="46"/>
      <c r="E134" s="24"/>
      <c r="F134" s="18"/>
      <c r="G134" s="20"/>
      <c r="H134" s="20"/>
      <c r="I134" s="24"/>
      <c r="J134" s="21"/>
      <c r="K134" s="18"/>
      <c r="L134" s="29"/>
      <c r="M134" s="21"/>
    </row>
    <row r="135" spans="2:13" ht="15.75">
      <c r="B135" s="22">
        <f t="shared" si="2"/>
        <v>131</v>
      </c>
      <c r="C135" s="16"/>
      <c r="D135" s="46"/>
      <c r="E135" s="24"/>
      <c r="F135" s="51"/>
      <c r="G135" s="20"/>
      <c r="H135" s="45"/>
      <c r="I135" s="24"/>
      <c r="J135" s="21"/>
      <c r="K135" s="18"/>
      <c r="L135" s="29"/>
      <c r="M135" s="21"/>
    </row>
    <row r="136" spans="2:13" ht="15.75">
      <c r="B136" s="22">
        <f t="shared" si="2"/>
        <v>132</v>
      </c>
      <c r="C136" s="16"/>
      <c r="D136" s="46"/>
      <c r="E136" s="24"/>
      <c r="F136" s="51"/>
      <c r="G136" s="20"/>
      <c r="H136" s="45"/>
      <c r="I136" s="24"/>
      <c r="J136" s="21"/>
      <c r="K136" s="18"/>
      <c r="L136" s="29"/>
      <c r="M136" s="21"/>
    </row>
    <row r="137" spans="2:13" ht="15.75">
      <c r="B137" s="22">
        <f t="shared" si="2"/>
        <v>133</v>
      </c>
      <c r="C137" s="16"/>
      <c r="D137" s="46"/>
      <c r="E137" s="18"/>
      <c r="F137" s="51"/>
      <c r="G137" s="20"/>
      <c r="H137" s="20"/>
      <c r="I137" s="24"/>
      <c r="J137" s="21"/>
      <c r="K137" s="18"/>
      <c r="L137" s="29"/>
      <c r="M137" s="21"/>
    </row>
    <row r="138" spans="2:13" ht="15.75">
      <c r="B138" s="22">
        <f t="shared" si="2"/>
        <v>134</v>
      </c>
      <c r="C138" s="16"/>
      <c r="D138" s="46"/>
      <c r="E138" s="24"/>
      <c r="F138" s="18"/>
      <c r="G138" s="20"/>
      <c r="H138" s="20"/>
      <c r="I138" s="24"/>
      <c r="J138" s="21"/>
      <c r="K138" s="18"/>
      <c r="L138" s="29"/>
      <c r="M138" s="21"/>
    </row>
    <row r="139" spans="2:13" ht="15.75">
      <c r="B139" s="22">
        <f t="shared" si="2"/>
        <v>135</v>
      </c>
      <c r="C139" s="16"/>
      <c r="D139" s="46"/>
      <c r="E139" s="24"/>
      <c r="F139" s="18"/>
      <c r="G139" s="20"/>
      <c r="H139" s="20"/>
      <c r="I139" s="24"/>
      <c r="J139" s="21"/>
      <c r="K139" s="18"/>
      <c r="L139" s="29"/>
      <c r="M139" s="21"/>
    </row>
    <row r="140" spans="2:13" ht="15.75">
      <c r="B140" s="22">
        <f t="shared" si="2"/>
        <v>136</v>
      </c>
      <c r="C140" s="16"/>
      <c r="D140" s="46"/>
      <c r="E140" s="24"/>
      <c r="F140" s="60"/>
      <c r="G140" s="20"/>
      <c r="H140" s="20"/>
      <c r="I140" s="24"/>
      <c r="J140" s="21"/>
      <c r="K140" s="18"/>
      <c r="L140" s="29"/>
      <c r="M140" s="21"/>
    </row>
    <row r="141" spans="2:13" ht="15.75">
      <c r="B141" s="22">
        <f t="shared" si="2"/>
        <v>137</v>
      </c>
      <c r="C141" s="16"/>
      <c r="D141" s="46"/>
      <c r="E141" s="16"/>
      <c r="F141" s="60"/>
      <c r="G141" s="49"/>
      <c r="H141" s="20"/>
      <c r="I141" s="24"/>
      <c r="J141" s="21"/>
      <c r="K141" s="18"/>
      <c r="L141" s="29"/>
      <c r="M141" s="21"/>
    </row>
    <row r="142" spans="2:13" ht="15.75">
      <c r="B142" s="22">
        <f t="shared" si="2"/>
        <v>138</v>
      </c>
      <c r="C142" s="16"/>
      <c r="D142" s="46"/>
      <c r="E142" s="24"/>
      <c r="F142" s="51"/>
      <c r="G142" s="20"/>
      <c r="H142" s="20"/>
      <c r="I142" s="24"/>
      <c r="J142" s="21"/>
      <c r="K142" s="18"/>
      <c r="L142" s="29"/>
      <c r="M142" s="21"/>
    </row>
    <row r="143" spans="2:13" ht="15.75">
      <c r="B143" s="22">
        <f t="shared" si="2"/>
        <v>139</v>
      </c>
      <c r="C143" s="16"/>
      <c r="D143" s="46"/>
      <c r="E143" s="16"/>
      <c r="F143" s="51"/>
      <c r="G143" s="20"/>
      <c r="H143" s="26"/>
      <c r="I143" s="24"/>
      <c r="J143" s="21"/>
      <c r="K143" s="18"/>
      <c r="L143" s="29"/>
      <c r="M143" s="21"/>
    </row>
    <row r="144" spans="2:13" ht="15.75">
      <c r="B144" s="22">
        <f t="shared" si="2"/>
        <v>140</v>
      </c>
      <c r="C144" s="16"/>
      <c r="D144" s="46"/>
      <c r="E144" s="24"/>
      <c r="F144" s="51"/>
      <c r="G144" s="20"/>
      <c r="H144" s="50"/>
      <c r="I144" s="24"/>
      <c r="J144" s="21"/>
      <c r="K144" s="18"/>
      <c r="L144" s="29"/>
      <c r="M144" s="21"/>
    </row>
    <row r="145" spans="2:13" ht="15.75">
      <c r="B145" s="22">
        <f t="shared" si="2"/>
        <v>141</v>
      </c>
      <c r="C145" s="16"/>
      <c r="D145" s="46"/>
      <c r="E145" s="24"/>
      <c r="F145" s="51"/>
      <c r="G145" s="20"/>
      <c r="H145" s="50"/>
      <c r="I145" s="24"/>
      <c r="J145" s="21"/>
      <c r="K145" s="18"/>
      <c r="L145" s="29"/>
      <c r="M145" s="21"/>
    </row>
    <row r="146" spans="2:13" ht="15.75">
      <c r="B146" s="22">
        <f t="shared" si="2"/>
        <v>142</v>
      </c>
      <c r="C146" s="16"/>
      <c r="D146" s="46"/>
      <c r="E146" s="24"/>
      <c r="F146" s="51"/>
      <c r="G146" s="20"/>
      <c r="H146" s="50"/>
      <c r="I146" s="24"/>
      <c r="J146" s="21"/>
      <c r="K146" s="18"/>
      <c r="L146" s="29"/>
      <c r="M146" s="21"/>
    </row>
    <row r="147" spans="2:13" ht="15.75">
      <c r="B147" s="22">
        <f t="shared" si="2"/>
        <v>143</v>
      </c>
      <c r="C147" s="16"/>
      <c r="D147" s="46"/>
      <c r="E147" s="24"/>
      <c r="F147" s="51"/>
      <c r="G147" s="20"/>
      <c r="H147" s="20"/>
      <c r="I147" s="24"/>
      <c r="J147" s="21"/>
      <c r="K147" s="18"/>
      <c r="L147" s="29"/>
      <c r="M147" s="21"/>
    </row>
    <row r="148" spans="2:13" ht="15.75">
      <c r="B148" s="22">
        <f t="shared" si="2"/>
        <v>144</v>
      </c>
      <c r="C148" s="16"/>
      <c r="D148" s="46"/>
      <c r="E148" s="24"/>
      <c r="F148" s="18"/>
      <c r="G148" s="20"/>
      <c r="H148" s="20"/>
      <c r="I148" s="24"/>
      <c r="J148" s="21"/>
      <c r="K148" s="18"/>
      <c r="L148" s="29"/>
      <c r="M148" s="21"/>
    </row>
    <row r="149" spans="2:13" ht="15.75">
      <c r="B149" s="22">
        <f t="shared" si="2"/>
        <v>145</v>
      </c>
      <c r="C149" s="16"/>
      <c r="D149" s="46"/>
      <c r="E149" s="24"/>
      <c r="F149" s="18"/>
      <c r="G149" s="20"/>
      <c r="H149" s="20"/>
      <c r="I149" s="24"/>
      <c r="J149" s="21"/>
      <c r="K149" s="18"/>
      <c r="L149" s="29"/>
      <c r="M149" s="21"/>
    </row>
    <row r="150" spans="2:13" ht="15.75">
      <c r="B150" s="22">
        <f t="shared" si="2"/>
        <v>146</v>
      </c>
      <c r="C150" s="16"/>
      <c r="D150" s="46"/>
      <c r="E150" s="24"/>
      <c r="F150" s="18"/>
      <c r="G150" s="20"/>
      <c r="H150" s="20"/>
      <c r="I150" s="24"/>
      <c r="J150" s="21"/>
      <c r="K150" s="18"/>
      <c r="L150" s="29"/>
      <c r="M150" s="21"/>
    </row>
    <row r="151" spans="2:13" ht="15.75">
      <c r="B151" s="22">
        <f t="shared" si="2"/>
        <v>147</v>
      </c>
      <c r="C151" s="16"/>
      <c r="D151" s="46"/>
      <c r="E151" s="24"/>
      <c r="F151" s="18"/>
      <c r="G151" s="20"/>
      <c r="H151" s="20"/>
      <c r="I151" s="24"/>
      <c r="J151" s="34"/>
      <c r="K151" s="18"/>
      <c r="L151" s="29"/>
      <c r="M151" s="21"/>
    </row>
    <row r="152" spans="2:13" ht="15.75">
      <c r="B152" s="22">
        <f t="shared" si="2"/>
        <v>148</v>
      </c>
      <c r="C152" s="16"/>
      <c r="D152" s="46"/>
      <c r="E152" s="18"/>
      <c r="F152" s="51"/>
      <c r="G152" s="20"/>
      <c r="H152" s="20"/>
      <c r="I152" s="24"/>
      <c r="J152" s="21"/>
      <c r="K152" s="18"/>
      <c r="L152" s="29"/>
      <c r="M152" s="21"/>
    </row>
    <row r="153" spans="2:13" ht="15.75">
      <c r="B153" s="22">
        <f t="shared" si="2"/>
        <v>149</v>
      </c>
      <c r="C153" s="75"/>
      <c r="D153" s="46"/>
      <c r="E153" s="24"/>
      <c r="F153" s="18"/>
      <c r="G153" s="20"/>
      <c r="H153" s="52"/>
      <c r="I153" s="76"/>
      <c r="J153" s="21"/>
      <c r="K153" s="18"/>
      <c r="L153" s="29"/>
      <c r="M153" s="21"/>
    </row>
    <row r="154" spans="2:13" ht="15.75">
      <c r="B154" s="22">
        <f t="shared" si="2"/>
        <v>150</v>
      </c>
      <c r="C154" s="75"/>
      <c r="D154" s="46"/>
      <c r="E154" s="18"/>
      <c r="F154" s="18"/>
      <c r="G154" s="20"/>
      <c r="H154" s="20"/>
      <c r="I154" s="24"/>
      <c r="J154" s="21"/>
      <c r="K154" s="18"/>
      <c r="L154" s="29"/>
      <c r="M154" s="21"/>
    </row>
    <row r="155" spans="2:13" ht="15.75">
      <c r="B155" s="22">
        <f t="shared" si="2"/>
        <v>151</v>
      </c>
      <c r="C155" s="16"/>
      <c r="D155" s="46"/>
      <c r="E155" s="18"/>
      <c r="F155" s="18"/>
      <c r="G155" s="20"/>
      <c r="H155" s="25"/>
      <c r="I155" s="24"/>
      <c r="J155" s="21"/>
      <c r="K155" s="18"/>
      <c r="L155" s="29"/>
      <c r="M155" s="21"/>
    </row>
    <row r="156" spans="2:13" ht="15.75">
      <c r="B156" s="22">
        <f t="shared" si="2"/>
        <v>152</v>
      </c>
      <c r="C156" s="16"/>
      <c r="D156" s="46"/>
      <c r="E156" s="18"/>
      <c r="F156" s="51"/>
      <c r="G156" s="20"/>
      <c r="H156" s="20"/>
      <c r="I156" s="24"/>
      <c r="J156" s="21"/>
      <c r="K156" s="18"/>
      <c r="L156" s="29"/>
      <c r="M156" s="21"/>
    </row>
    <row r="157" spans="2:13" ht="15.75">
      <c r="B157" s="22">
        <f t="shared" si="2"/>
        <v>153</v>
      </c>
      <c r="C157" s="16"/>
      <c r="D157" s="46"/>
      <c r="E157" s="24"/>
      <c r="F157" s="18"/>
      <c r="G157" s="20"/>
      <c r="H157" s="45"/>
      <c r="I157" s="24"/>
      <c r="J157" s="21"/>
      <c r="K157" s="18"/>
      <c r="L157" s="29"/>
      <c r="M157" s="21"/>
    </row>
    <row r="158" spans="2:13" ht="15.75">
      <c r="B158" s="22">
        <f t="shared" si="2"/>
        <v>154</v>
      </c>
      <c r="C158" s="16"/>
      <c r="D158" s="46"/>
      <c r="E158" s="24"/>
      <c r="F158" s="50"/>
      <c r="G158" s="61"/>
      <c r="H158" s="20"/>
      <c r="I158" s="24"/>
      <c r="J158" s="21"/>
      <c r="K158" s="18"/>
      <c r="L158" s="29"/>
      <c r="M158" s="21"/>
    </row>
    <row r="159" spans="2:13" ht="15.75">
      <c r="B159" s="22">
        <f t="shared" si="2"/>
        <v>155</v>
      </c>
      <c r="C159" s="16"/>
      <c r="D159" s="46"/>
      <c r="E159" s="24"/>
      <c r="F159" s="18"/>
      <c r="G159" s="19"/>
      <c r="H159" s="20"/>
      <c r="I159" s="24"/>
      <c r="J159" s="21"/>
      <c r="K159" s="18"/>
      <c r="L159" s="29"/>
      <c r="M159" s="21"/>
    </row>
    <row r="160" spans="2:13" ht="15.75">
      <c r="B160" s="22">
        <f t="shared" si="2"/>
        <v>156</v>
      </c>
      <c r="C160" s="16"/>
      <c r="D160" s="46"/>
      <c r="E160" s="24"/>
      <c r="F160" s="18"/>
      <c r="G160" s="77"/>
      <c r="H160" s="20"/>
      <c r="I160" s="24"/>
      <c r="J160" s="21"/>
      <c r="K160" s="18"/>
      <c r="L160" s="29"/>
      <c r="M160" s="21"/>
    </row>
    <row r="161" spans="2:13" ht="15.75">
      <c r="B161" s="22">
        <f t="shared" si="2"/>
        <v>157</v>
      </c>
      <c r="C161" s="16"/>
      <c r="D161" s="46"/>
      <c r="E161" s="24"/>
      <c r="F161" s="18"/>
      <c r="G161" s="20"/>
      <c r="H161" s="20"/>
      <c r="I161" s="24"/>
      <c r="J161" s="21"/>
      <c r="K161" s="18"/>
      <c r="L161" s="29"/>
      <c r="M161" s="21"/>
    </row>
    <row r="162" spans="2:13" ht="15.75">
      <c r="B162" s="22">
        <f t="shared" si="2"/>
        <v>158</v>
      </c>
      <c r="C162" s="16"/>
      <c r="D162" s="46"/>
      <c r="E162" s="24"/>
      <c r="F162" s="78"/>
      <c r="G162" s="50"/>
      <c r="H162" s="20"/>
      <c r="I162" s="24"/>
      <c r="J162" s="21"/>
      <c r="K162" s="18"/>
      <c r="L162" s="29"/>
      <c r="M162" s="21"/>
    </row>
    <row r="163" spans="2:13" ht="15.75">
      <c r="B163" s="22">
        <f t="shared" si="2"/>
        <v>159</v>
      </c>
      <c r="C163" s="16"/>
      <c r="D163" s="46"/>
      <c r="E163" s="24"/>
      <c r="F163" s="18"/>
      <c r="G163" s="49"/>
      <c r="H163" s="26"/>
      <c r="I163" s="24"/>
      <c r="J163" s="21"/>
      <c r="K163" s="18"/>
      <c r="L163" s="29"/>
      <c r="M163" s="21"/>
    </row>
    <row r="164" spans="2:13" ht="15.75">
      <c r="B164" s="22">
        <f t="shared" si="2"/>
        <v>160</v>
      </c>
      <c r="C164" s="16"/>
      <c r="D164" s="46"/>
      <c r="E164" s="24"/>
      <c r="F164" s="18"/>
      <c r="G164" s="79"/>
      <c r="H164" s="20"/>
      <c r="I164" s="24"/>
      <c r="J164" s="21"/>
      <c r="K164" s="18"/>
      <c r="L164" s="29"/>
      <c r="M164" s="21"/>
    </row>
    <row r="165" spans="2:13" ht="15.75">
      <c r="B165" s="22">
        <f t="shared" si="2"/>
        <v>161</v>
      </c>
      <c r="C165" s="16"/>
      <c r="D165" s="46"/>
      <c r="E165" s="24"/>
      <c r="F165" s="18"/>
      <c r="G165" s="80"/>
      <c r="H165" s="20"/>
      <c r="I165" s="24"/>
      <c r="J165" s="21"/>
      <c r="K165" s="18"/>
      <c r="L165" s="29"/>
      <c r="M165" s="21"/>
    </row>
    <row r="166" spans="2:25" ht="15.75">
      <c r="B166" s="22">
        <f t="shared" si="2"/>
        <v>162</v>
      </c>
      <c r="C166" s="16"/>
      <c r="D166" s="46"/>
      <c r="E166" s="24"/>
      <c r="F166" s="18"/>
      <c r="G166" s="80"/>
      <c r="H166" s="26"/>
      <c r="I166" s="24"/>
      <c r="J166" s="21"/>
      <c r="K166" s="18"/>
      <c r="L166" s="29"/>
      <c r="M166" s="21"/>
      <c r="Y166" s="8"/>
    </row>
    <row r="167" spans="2:13" ht="15.75">
      <c r="B167" s="22">
        <f t="shared" si="2"/>
        <v>163</v>
      </c>
      <c r="C167" s="16"/>
      <c r="D167" s="17"/>
      <c r="E167" s="24"/>
      <c r="F167" s="18"/>
      <c r="G167" s="49"/>
      <c r="H167" s="20"/>
      <c r="I167" s="24"/>
      <c r="J167" s="21"/>
      <c r="K167" s="18"/>
      <c r="L167" s="29"/>
      <c r="M167" s="21"/>
    </row>
    <row r="168" spans="2:13" ht="15.75">
      <c r="B168" s="22">
        <f t="shared" si="2"/>
        <v>164</v>
      </c>
      <c r="C168" s="16"/>
      <c r="D168" s="17"/>
      <c r="E168" s="16"/>
      <c r="F168" s="60"/>
      <c r="G168" s="49"/>
      <c r="H168" s="20"/>
      <c r="I168" s="24"/>
      <c r="J168" s="21"/>
      <c r="K168" s="18"/>
      <c r="L168" s="29"/>
      <c r="M168" s="21"/>
    </row>
    <row r="169" spans="2:13" ht="15.75">
      <c r="B169" s="22">
        <f t="shared" si="2"/>
        <v>165</v>
      </c>
      <c r="C169" s="16"/>
      <c r="D169" s="47"/>
      <c r="E169" s="18"/>
      <c r="F169" s="51"/>
      <c r="G169" s="49"/>
      <c r="H169" s="77"/>
      <c r="I169" s="24"/>
      <c r="J169" s="21"/>
      <c r="K169" s="18"/>
      <c r="L169" s="29"/>
      <c r="M169" s="21"/>
    </row>
    <row r="170" spans="2:13" ht="15.75">
      <c r="B170" s="22">
        <f t="shared" si="2"/>
        <v>166</v>
      </c>
      <c r="C170" s="16"/>
      <c r="D170" s="17"/>
      <c r="E170" s="18"/>
      <c r="F170" s="18"/>
      <c r="G170" s="71"/>
      <c r="H170" s="77"/>
      <c r="I170" s="24"/>
      <c r="J170" s="21"/>
      <c r="K170" s="18"/>
      <c r="L170" s="29"/>
      <c r="M170" s="21"/>
    </row>
    <row r="171" spans="2:13" ht="15.75">
      <c r="B171" s="22">
        <f t="shared" si="2"/>
        <v>167</v>
      </c>
      <c r="C171" s="16"/>
      <c r="D171" s="56"/>
      <c r="E171" s="24"/>
      <c r="F171" s="18"/>
      <c r="G171" s="71"/>
      <c r="H171" s="81"/>
      <c r="I171" s="24"/>
      <c r="J171" s="21"/>
      <c r="K171" s="18"/>
      <c r="L171" s="29"/>
      <c r="M171" s="21"/>
    </row>
    <row r="172" spans="2:13" ht="15.75">
      <c r="B172" s="22">
        <f t="shared" si="2"/>
        <v>168</v>
      </c>
      <c r="C172" s="16"/>
      <c r="D172" s="27"/>
      <c r="E172" s="24"/>
      <c r="F172" s="18"/>
      <c r="G172" s="71"/>
      <c r="H172" s="52"/>
      <c r="I172" s="24"/>
      <c r="J172" s="21"/>
      <c r="K172" s="18"/>
      <c r="L172" s="29"/>
      <c r="M172" s="21"/>
    </row>
    <row r="173" spans="2:13" ht="15.75">
      <c r="B173" s="22">
        <f t="shared" si="2"/>
        <v>169</v>
      </c>
      <c r="C173" s="16"/>
      <c r="D173" s="17"/>
      <c r="E173" s="24"/>
      <c r="F173" s="18"/>
      <c r="G173" s="73"/>
      <c r="H173" s="77"/>
      <c r="I173" s="24"/>
      <c r="J173" s="21"/>
      <c r="K173" s="18"/>
      <c r="L173" s="29"/>
      <c r="M173" s="21"/>
    </row>
    <row r="174" spans="2:13" ht="15.75">
      <c r="B174" s="22">
        <f t="shared" si="2"/>
        <v>170</v>
      </c>
      <c r="C174" s="16"/>
      <c r="D174" s="82"/>
      <c r="E174" s="18"/>
      <c r="F174" s="18"/>
      <c r="G174" s="20"/>
      <c r="H174" s="77"/>
      <c r="I174" s="24"/>
      <c r="J174" s="21"/>
      <c r="K174" s="18"/>
      <c r="L174" s="29"/>
      <c r="M174" s="21"/>
    </row>
    <row r="175" spans="2:13" ht="15.75">
      <c r="B175" s="22">
        <f t="shared" si="2"/>
        <v>171</v>
      </c>
      <c r="C175" s="16"/>
      <c r="D175" s="23"/>
      <c r="E175" s="18"/>
      <c r="F175" s="18"/>
      <c r="G175" s="20"/>
      <c r="H175" s="77"/>
      <c r="I175" s="24"/>
      <c r="J175" s="21"/>
      <c r="K175" s="18"/>
      <c r="L175" s="29"/>
      <c r="M175" s="21"/>
    </row>
    <row r="176" spans="2:13" ht="15.75">
      <c r="B176" s="22">
        <f t="shared" si="2"/>
        <v>172</v>
      </c>
      <c r="C176" s="16"/>
      <c r="D176" s="23"/>
      <c r="E176" s="18"/>
      <c r="F176" s="18"/>
      <c r="G176" s="20"/>
      <c r="H176" s="77"/>
      <c r="I176" s="24"/>
      <c r="J176" s="21"/>
      <c r="K176" s="18"/>
      <c r="L176" s="29"/>
      <c r="M176" s="21"/>
    </row>
    <row r="177" spans="2:13" ht="15.75">
      <c r="B177" s="22">
        <f t="shared" si="2"/>
        <v>173</v>
      </c>
      <c r="C177" s="16"/>
      <c r="D177" s="17"/>
      <c r="E177" s="18"/>
      <c r="F177" s="18"/>
      <c r="G177" s="20"/>
      <c r="H177" s="77"/>
      <c r="I177" s="24"/>
      <c r="J177" s="21"/>
      <c r="K177" s="18"/>
      <c r="L177" s="29"/>
      <c r="M177" s="21"/>
    </row>
    <row r="178" spans="2:13" ht="15.75">
      <c r="B178" s="22">
        <f t="shared" si="2"/>
        <v>174</v>
      </c>
      <c r="C178" s="16"/>
      <c r="D178" s="23"/>
      <c r="E178" s="18"/>
      <c r="F178" s="18"/>
      <c r="G178" s="20"/>
      <c r="H178" s="77"/>
      <c r="I178" s="24"/>
      <c r="J178" s="21"/>
      <c r="K178" s="18"/>
      <c r="L178" s="29"/>
      <c r="M178" s="21"/>
    </row>
    <row r="179" spans="2:13" ht="15.75">
      <c r="B179" s="22">
        <f t="shared" si="2"/>
        <v>175</v>
      </c>
      <c r="C179" s="16"/>
      <c r="D179" s="23"/>
      <c r="E179" s="24"/>
      <c r="F179" s="51"/>
      <c r="G179" s="20"/>
      <c r="H179" s="52"/>
      <c r="I179" s="24"/>
      <c r="J179" s="21"/>
      <c r="K179" s="18"/>
      <c r="L179" s="29"/>
      <c r="M179" s="72"/>
    </row>
    <row r="180" spans="2:13" ht="15.75">
      <c r="B180" s="22">
        <f t="shared" si="2"/>
        <v>176</v>
      </c>
      <c r="C180" s="16"/>
      <c r="D180" s="56"/>
      <c r="E180" s="18"/>
      <c r="F180" s="18"/>
      <c r="G180" s="20"/>
      <c r="H180" s="20"/>
      <c r="I180" s="18"/>
      <c r="J180" s="21"/>
      <c r="K180" s="18"/>
      <c r="L180" s="29"/>
      <c r="M180" s="21"/>
    </row>
    <row r="181" spans="2:13" ht="15.75">
      <c r="B181" s="22">
        <f t="shared" si="2"/>
        <v>177</v>
      </c>
      <c r="C181" s="16"/>
      <c r="D181" s="56"/>
      <c r="E181" s="24"/>
      <c r="F181" s="18"/>
      <c r="G181" s="20"/>
      <c r="H181" s="20"/>
      <c r="I181" s="24"/>
      <c r="J181" s="21"/>
      <c r="K181" s="18"/>
      <c r="L181" s="29"/>
      <c r="M181" s="21"/>
    </row>
    <row r="182" spans="2:13" ht="15.75">
      <c r="B182" s="22">
        <f t="shared" si="2"/>
        <v>178</v>
      </c>
      <c r="C182" s="16"/>
      <c r="D182" s="56"/>
      <c r="E182" s="18"/>
      <c r="F182" s="18"/>
      <c r="G182" s="26"/>
      <c r="H182" s="20"/>
      <c r="I182" s="24"/>
      <c r="J182" s="21"/>
      <c r="K182" s="18"/>
      <c r="L182" s="29"/>
      <c r="M182" s="21"/>
    </row>
    <row r="183" spans="2:13" ht="15.75">
      <c r="B183" s="22">
        <f t="shared" si="2"/>
        <v>179</v>
      </c>
      <c r="C183" s="16"/>
      <c r="D183" s="56"/>
      <c r="E183" s="18"/>
      <c r="F183" s="18"/>
      <c r="G183" s="20"/>
      <c r="H183" s="20"/>
      <c r="I183" s="24"/>
      <c r="J183" s="21"/>
      <c r="K183" s="18"/>
      <c r="L183" s="29"/>
      <c r="M183" s="21"/>
    </row>
    <row r="184" spans="2:13" ht="15.75">
      <c r="B184" s="22">
        <f t="shared" si="2"/>
        <v>180</v>
      </c>
      <c r="C184" s="16"/>
      <c r="D184" s="56"/>
      <c r="E184" s="24"/>
      <c r="F184" s="18"/>
      <c r="G184" s="20"/>
      <c r="H184" s="20"/>
      <c r="I184" s="24"/>
      <c r="J184" s="21"/>
      <c r="K184" s="18"/>
      <c r="L184" s="29"/>
      <c r="M184" s="21"/>
    </row>
    <row r="185" spans="2:13" ht="15.75">
      <c r="B185" s="100">
        <f t="shared" si="2"/>
        <v>181</v>
      </c>
      <c r="C185" s="102"/>
      <c r="D185" s="103"/>
      <c r="E185" s="104"/>
      <c r="F185" s="105"/>
      <c r="G185" s="106"/>
      <c r="H185" s="107"/>
      <c r="I185" s="105"/>
      <c r="J185" s="108"/>
      <c r="K185" s="104"/>
      <c r="L185" s="109"/>
      <c r="M185" s="108"/>
    </row>
    <row r="186" spans="2:13" ht="15.75">
      <c r="B186" s="22">
        <f t="shared" si="2"/>
        <v>182</v>
      </c>
      <c r="C186" s="16"/>
      <c r="D186" s="83"/>
      <c r="E186" s="24"/>
      <c r="F186" s="18"/>
      <c r="G186" s="18"/>
      <c r="H186" s="20"/>
      <c r="I186" s="24"/>
      <c r="J186" s="21"/>
      <c r="K186" s="18"/>
      <c r="L186" s="29"/>
      <c r="M186" s="21"/>
    </row>
    <row r="187" spans="2:13" ht="15.75">
      <c r="B187" s="22">
        <f t="shared" si="2"/>
        <v>183</v>
      </c>
      <c r="C187" s="16"/>
      <c r="D187" s="47"/>
      <c r="E187" s="24"/>
      <c r="F187" s="18"/>
      <c r="G187" s="18"/>
      <c r="H187" s="20"/>
      <c r="I187" s="24"/>
      <c r="J187" s="21"/>
      <c r="K187" s="18"/>
      <c r="L187" s="29"/>
      <c r="M187" s="21"/>
    </row>
    <row r="188" spans="2:13" ht="15.75">
      <c r="B188" s="22">
        <f t="shared" si="2"/>
        <v>184</v>
      </c>
      <c r="C188" s="16"/>
      <c r="D188" s="47"/>
      <c r="E188" s="24"/>
      <c r="F188" s="18"/>
      <c r="G188" s="20"/>
      <c r="H188" s="20"/>
      <c r="I188" s="24"/>
      <c r="J188" s="21"/>
      <c r="K188" s="18"/>
      <c r="L188" s="29"/>
      <c r="M188" s="21"/>
    </row>
    <row r="189" spans="2:13" ht="15.75">
      <c r="B189" s="22">
        <f t="shared" si="2"/>
        <v>185</v>
      </c>
      <c r="C189" s="16"/>
      <c r="D189" s="56"/>
      <c r="E189" s="24"/>
      <c r="F189" s="18"/>
      <c r="G189" s="20"/>
      <c r="H189" s="20"/>
      <c r="I189" s="24"/>
      <c r="J189" s="21"/>
      <c r="K189" s="18"/>
      <c r="L189" s="29"/>
      <c r="M189" s="21"/>
    </row>
    <row r="190" spans="2:13" ht="15.75">
      <c r="B190" s="22">
        <f t="shared" si="2"/>
        <v>186</v>
      </c>
      <c r="C190" s="16"/>
      <c r="D190" s="56"/>
      <c r="E190" s="24"/>
      <c r="F190" s="18"/>
      <c r="G190" s="20"/>
      <c r="H190" s="20"/>
      <c r="I190" s="24"/>
      <c r="J190" s="21"/>
      <c r="K190" s="18"/>
      <c r="L190" s="29"/>
      <c r="M190" s="21"/>
    </row>
    <row r="191" spans="2:13" ht="15.75">
      <c r="B191" s="22">
        <f t="shared" si="2"/>
        <v>187</v>
      </c>
      <c r="C191" s="16"/>
      <c r="D191" s="23"/>
      <c r="E191" s="18"/>
      <c r="F191" s="18"/>
      <c r="G191" s="20"/>
      <c r="H191" s="20"/>
      <c r="I191" s="24"/>
      <c r="J191" s="21"/>
      <c r="K191" s="18"/>
      <c r="L191" s="29"/>
      <c r="M191" s="21"/>
    </row>
    <row r="192" spans="2:13" ht="15.75">
      <c r="B192" s="22">
        <f t="shared" si="2"/>
        <v>188</v>
      </c>
      <c r="C192" s="16"/>
      <c r="D192" s="23"/>
      <c r="E192" s="18"/>
      <c r="F192" s="18"/>
      <c r="G192" s="20"/>
      <c r="H192" s="20"/>
      <c r="I192" s="24"/>
      <c r="J192" s="21"/>
      <c r="K192" s="18"/>
      <c r="L192" s="29"/>
      <c r="M192" s="21"/>
    </row>
    <row r="193" spans="2:13" ht="15.75">
      <c r="B193" s="22">
        <f t="shared" si="2"/>
        <v>189</v>
      </c>
      <c r="C193" s="16"/>
      <c r="D193" s="56"/>
      <c r="E193" s="24"/>
      <c r="F193" s="18"/>
      <c r="G193" s="20"/>
      <c r="H193" s="20"/>
      <c r="I193" s="24"/>
      <c r="J193" s="21"/>
      <c r="K193" s="18"/>
      <c r="L193" s="29"/>
      <c r="M193" s="21"/>
    </row>
    <row r="194" spans="2:13" ht="15.75">
      <c r="B194" s="22">
        <f t="shared" si="2"/>
        <v>190</v>
      </c>
      <c r="C194" s="16"/>
      <c r="D194" s="56"/>
      <c r="E194" s="24"/>
      <c r="F194" s="18"/>
      <c r="G194" s="20"/>
      <c r="H194" s="20"/>
      <c r="I194" s="24"/>
      <c r="J194" s="21"/>
      <c r="K194" s="18"/>
      <c r="L194" s="29"/>
      <c r="M194" s="21"/>
    </row>
    <row r="195" spans="2:13" ht="15.75">
      <c r="B195" s="22">
        <f t="shared" si="2"/>
        <v>191</v>
      </c>
      <c r="C195" s="16"/>
      <c r="D195" s="83"/>
      <c r="E195" s="24"/>
      <c r="F195" s="18"/>
      <c r="G195" s="20"/>
      <c r="H195" s="20"/>
      <c r="I195" s="24"/>
      <c r="J195" s="21"/>
      <c r="K195" s="18"/>
      <c r="L195" s="29"/>
      <c r="M195" s="21"/>
    </row>
    <row r="196" spans="2:13" ht="15.75">
      <c r="B196" s="22">
        <f t="shared" si="2"/>
        <v>192</v>
      </c>
      <c r="C196" s="16"/>
      <c r="D196" s="56"/>
      <c r="E196" s="24"/>
      <c r="F196" s="18"/>
      <c r="G196" s="20"/>
      <c r="H196" s="20"/>
      <c r="I196" s="24"/>
      <c r="J196" s="21"/>
      <c r="K196" s="18"/>
      <c r="L196" s="29"/>
      <c r="M196" s="21"/>
    </row>
    <row r="197" spans="2:13" ht="15.75">
      <c r="B197" s="22">
        <f t="shared" si="2"/>
        <v>193</v>
      </c>
      <c r="C197" s="16"/>
      <c r="D197" s="17"/>
      <c r="E197" s="24"/>
      <c r="F197" s="18"/>
      <c r="G197" s="20"/>
      <c r="H197" s="20"/>
      <c r="I197" s="24"/>
      <c r="J197" s="21"/>
      <c r="K197" s="18"/>
      <c r="L197" s="29"/>
      <c r="M197" s="21"/>
    </row>
    <row r="198" spans="2:13" ht="15.75">
      <c r="B198" s="22">
        <f t="shared" si="2"/>
        <v>194</v>
      </c>
      <c r="C198" s="16"/>
      <c r="D198" s="56"/>
      <c r="E198" s="24"/>
      <c r="F198" s="18"/>
      <c r="G198" s="20"/>
      <c r="H198" s="20"/>
      <c r="I198" s="24"/>
      <c r="J198" s="21"/>
      <c r="K198" s="18"/>
      <c r="L198" s="29"/>
      <c r="M198" s="21"/>
    </row>
    <row r="199" spans="2:13" ht="15.75">
      <c r="B199" s="22">
        <f t="shared" si="2"/>
        <v>195</v>
      </c>
      <c r="C199" s="16"/>
      <c r="D199" s="56"/>
      <c r="E199" s="24"/>
      <c r="F199" s="18"/>
      <c r="G199" s="20"/>
      <c r="H199" s="20"/>
      <c r="I199" s="24"/>
      <c r="J199" s="21"/>
      <c r="K199" s="18"/>
      <c r="L199" s="29"/>
      <c r="M199" s="21"/>
    </row>
    <row r="200" spans="2:13" ht="15.75">
      <c r="B200" s="22">
        <f t="shared" si="2"/>
        <v>196</v>
      </c>
      <c r="C200" s="16"/>
      <c r="D200" s="84"/>
      <c r="E200" s="24"/>
      <c r="F200" s="18"/>
      <c r="G200" s="20"/>
      <c r="H200" s="20"/>
      <c r="I200" s="24"/>
      <c r="J200" s="21"/>
      <c r="K200" s="18"/>
      <c r="L200" s="29"/>
      <c r="M200" s="21"/>
    </row>
    <row r="201" spans="2:13" ht="15.75">
      <c r="B201" s="22">
        <f t="shared" si="2"/>
        <v>197</v>
      </c>
      <c r="C201" s="16"/>
      <c r="D201" s="17"/>
      <c r="E201" s="24"/>
      <c r="F201" s="18"/>
      <c r="G201" s="20"/>
      <c r="H201" s="20"/>
      <c r="I201" s="24"/>
      <c r="J201" s="21"/>
      <c r="K201" s="18"/>
      <c r="L201" s="29"/>
      <c r="M201" s="21"/>
    </row>
    <row r="202" spans="2:13" ht="15.75">
      <c r="B202" s="22">
        <f t="shared" si="2"/>
        <v>198</v>
      </c>
      <c r="C202" s="16"/>
      <c r="D202" s="56"/>
      <c r="E202" s="24"/>
      <c r="F202" s="18"/>
      <c r="G202" s="20"/>
      <c r="H202" s="20"/>
      <c r="I202" s="24"/>
      <c r="J202" s="21"/>
      <c r="K202" s="18"/>
      <c r="L202" s="29"/>
      <c r="M202" s="21"/>
    </row>
    <row r="203" spans="2:13" ht="15.75">
      <c r="B203" s="22">
        <f t="shared" si="2"/>
        <v>199</v>
      </c>
      <c r="C203" s="16"/>
      <c r="D203" s="56"/>
      <c r="E203" s="24"/>
      <c r="F203" s="18"/>
      <c r="G203" s="20"/>
      <c r="H203" s="20"/>
      <c r="I203" s="24"/>
      <c r="J203" s="21"/>
      <c r="K203" s="18"/>
      <c r="L203" s="29"/>
      <c r="M203" s="21"/>
    </row>
    <row r="204" spans="2:13" ht="15.75">
      <c r="B204" s="22">
        <f t="shared" si="2"/>
        <v>200</v>
      </c>
      <c r="C204" s="16"/>
      <c r="D204" s="56"/>
      <c r="E204" s="24"/>
      <c r="F204" s="18"/>
      <c r="G204" s="20"/>
      <c r="H204" s="20"/>
      <c r="I204" s="24"/>
      <c r="J204" s="21"/>
      <c r="K204" s="18"/>
      <c r="L204" s="29"/>
      <c r="M204" s="21"/>
    </row>
    <row r="205" spans="2:13" ht="15.75">
      <c r="B205" s="22">
        <f t="shared" si="2"/>
        <v>201</v>
      </c>
      <c r="C205" s="16"/>
      <c r="D205" s="23"/>
      <c r="E205" s="24"/>
      <c r="F205" s="18"/>
      <c r="G205" s="20"/>
      <c r="H205" s="20"/>
      <c r="I205" s="24"/>
      <c r="J205" s="41"/>
      <c r="K205" s="18"/>
      <c r="L205" s="29"/>
      <c r="M205" s="21"/>
    </row>
    <row r="206" spans="2:13" ht="15.75">
      <c r="B206" s="22">
        <f t="shared" si="2"/>
        <v>202</v>
      </c>
      <c r="C206" s="16"/>
      <c r="D206" s="56"/>
      <c r="E206" s="24"/>
      <c r="F206" s="18"/>
      <c r="G206" s="20"/>
      <c r="H206" s="20"/>
      <c r="I206" s="24"/>
      <c r="J206" s="21"/>
      <c r="K206" s="18"/>
      <c r="L206" s="29"/>
      <c r="M206" s="21"/>
    </row>
    <row r="207" spans="2:13" ht="15.75">
      <c r="B207" s="22">
        <f t="shared" si="2"/>
        <v>203</v>
      </c>
      <c r="C207" s="16"/>
      <c r="D207" s="56"/>
      <c r="E207" s="24"/>
      <c r="F207" s="18"/>
      <c r="G207" s="20"/>
      <c r="H207" s="20"/>
      <c r="I207" s="24"/>
      <c r="J207" s="41"/>
      <c r="K207" s="18"/>
      <c r="L207" s="29"/>
      <c r="M207" s="21"/>
    </row>
    <row r="208" spans="2:13" ht="15.75">
      <c r="B208" s="22">
        <f t="shared" si="2"/>
        <v>204</v>
      </c>
      <c r="C208" s="16"/>
      <c r="D208" s="56"/>
      <c r="E208" s="24"/>
      <c r="F208" s="18"/>
      <c r="G208" s="20"/>
      <c r="H208" s="51"/>
      <c r="I208" s="24"/>
      <c r="J208" s="21"/>
      <c r="K208" s="18"/>
      <c r="L208" s="29"/>
      <c r="M208" s="21"/>
    </row>
    <row r="209" spans="2:13" ht="15.75">
      <c r="B209" s="22">
        <f t="shared" si="2"/>
        <v>205</v>
      </c>
      <c r="C209" s="16"/>
      <c r="D209" s="56"/>
      <c r="E209" s="24"/>
      <c r="F209" s="18"/>
      <c r="G209" s="49"/>
      <c r="H209" s="20"/>
      <c r="I209" s="24"/>
      <c r="J209" s="41"/>
      <c r="K209" s="18"/>
      <c r="L209" s="29"/>
      <c r="M209" s="21"/>
    </row>
    <row r="210" spans="2:13" ht="15.75">
      <c r="B210" s="22">
        <f t="shared" si="2"/>
        <v>206</v>
      </c>
      <c r="C210" s="16"/>
      <c r="D210" s="56"/>
      <c r="E210" s="24"/>
      <c r="F210" s="18"/>
      <c r="G210" s="26"/>
      <c r="H210" s="20"/>
      <c r="I210" s="24"/>
      <c r="J210" s="21"/>
      <c r="K210" s="18"/>
      <c r="L210" s="29"/>
      <c r="M210" s="21"/>
    </row>
    <row r="211" spans="2:13" ht="15.75">
      <c r="B211" s="22">
        <f t="shared" si="2"/>
        <v>207</v>
      </c>
      <c r="C211" s="16"/>
      <c r="D211" s="56"/>
      <c r="E211" s="24"/>
      <c r="F211" s="18"/>
      <c r="G211" s="20"/>
      <c r="H211" s="20"/>
      <c r="I211" s="24"/>
      <c r="J211" s="21"/>
      <c r="K211" s="18"/>
      <c r="L211" s="29"/>
      <c r="M211" s="21"/>
    </row>
    <row r="212" spans="2:13" ht="15.75">
      <c r="B212" s="22">
        <f t="shared" si="2"/>
        <v>208</v>
      </c>
      <c r="C212" s="16"/>
      <c r="D212" s="56"/>
      <c r="E212" s="24"/>
      <c r="F212" s="18"/>
      <c r="G212" s="20"/>
      <c r="H212" s="20"/>
      <c r="I212" s="24"/>
      <c r="J212" s="41"/>
      <c r="K212" s="18"/>
      <c r="L212" s="29"/>
      <c r="M212" s="21"/>
    </row>
    <row r="213" spans="2:13" ht="15.75">
      <c r="B213" s="22">
        <f t="shared" si="2"/>
        <v>209</v>
      </c>
      <c r="C213" s="16"/>
      <c r="D213" s="56"/>
      <c r="E213" s="24"/>
      <c r="F213" s="18"/>
      <c r="G213" s="20"/>
      <c r="H213" s="20"/>
      <c r="I213" s="24"/>
      <c r="J213" s="21"/>
      <c r="K213" s="18"/>
      <c r="L213" s="29"/>
      <c r="M213" s="21"/>
    </row>
    <row r="214" spans="2:13" ht="15.75">
      <c r="B214" s="22">
        <f t="shared" si="2"/>
        <v>210</v>
      </c>
      <c r="C214" s="16"/>
      <c r="D214" s="56"/>
      <c r="E214" s="24"/>
      <c r="F214" s="18"/>
      <c r="G214" s="20"/>
      <c r="H214" s="20"/>
      <c r="I214" s="24"/>
      <c r="J214" s="21"/>
      <c r="K214" s="18"/>
      <c r="L214" s="29"/>
      <c r="M214" s="21"/>
    </row>
    <row r="215" spans="2:13" ht="15.75">
      <c r="B215" s="22">
        <f t="shared" si="2"/>
        <v>211</v>
      </c>
      <c r="C215" s="16"/>
      <c r="D215" s="56"/>
      <c r="E215" s="24"/>
      <c r="F215" s="18"/>
      <c r="G215" s="20"/>
      <c r="H215" s="20"/>
      <c r="I215" s="24"/>
      <c r="J215" s="21"/>
      <c r="K215" s="18"/>
      <c r="L215" s="29"/>
      <c r="M215" s="21"/>
    </row>
    <row r="216" spans="2:13" ht="15.75">
      <c r="B216" s="22">
        <f t="shared" si="2"/>
        <v>212</v>
      </c>
      <c r="C216" s="16"/>
      <c r="D216" s="56"/>
      <c r="E216" s="24"/>
      <c r="F216" s="18"/>
      <c r="G216" s="20"/>
      <c r="H216" s="20"/>
      <c r="I216" s="24"/>
      <c r="J216" s="21"/>
      <c r="K216" s="18"/>
      <c r="L216" s="29"/>
      <c r="M216" s="21"/>
    </row>
    <row r="217" spans="2:13" ht="15.75">
      <c r="B217" s="22">
        <f t="shared" si="2"/>
        <v>213</v>
      </c>
      <c r="C217" s="16"/>
      <c r="D217" s="83"/>
      <c r="E217" s="24"/>
      <c r="F217" s="18"/>
      <c r="G217" s="20"/>
      <c r="H217" s="20"/>
      <c r="I217" s="24"/>
      <c r="J217" s="21"/>
      <c r="K217" s="18"/>
      <c r="L217" s="29"/>
      <c r="M217" s="21"/>
    </row>
    <row r="218" spans="2:13" ht="15.75">
      <c r="B218" s="22">
        <f t="shared" si="2"/>
        <v>214</v>
      </c>
      <c r="C218" s="16"/>
      <c r="D218" s="56"/>
      <c r="E218" s="24"/>
      <c r="F218" s="18"/>
      <c r="G218" s="20"/>
      <c r="H218" s="20"/>
      <c r="I218" s="24"/>
      <c r="J218" s="21"/>
      <c r="K218" s="18"/>
      <c r="L218" s="29"/>
      <c r="M218" s="21"/>
    </row>
    <row r="219" spans="2:13" ht="15.75">
      <c r="B219" s="22">
        <f t="shared" si="2"/>
        <v>215</v>
      </c>
      <c r="C219" s="16"/>
      <c r="D219" s="17"/>
      <c r="E219" s="24"/>
      <c r="F219" s="18"/>
      <c r="G219" s="20"/>
      <c r="H219" s="52"/>
      <c r="I219" s="20"/>
      <c r="J219" s="41"/>
      <c r="K219" s="18"/>
      <c r="L219" s="29"/>
      <c r="M219" s="21"/>
    </row>
    <row r="220" spans="2:13" ht="15.75">
      <c r="B220" s="22">
        <f t="shared" si="2"/>
        <v>216</v>
      </c>
      <c r="C220" s="16"/>
      <c r="D220" s="56"/>
      <c r="E220" s="24"/>
      <c r="F220" s="18"/>
      <c r="G220" s="71"/>
      <c r="H220" s="20"/>
      <c r="I220" s="24"/>
      <c r="J220" s="41"/>
      <c r="K220" s="18"/>
      <c r="L220" s="29"/>
      <c r="M220" s="21"/>
    </row>
    <row r="221" spans="2:13" ht="15.75">
      <c r="B221" s="22">
        <f t="shared" si="2"/>
        <v>217</v>
      </c>
      <c r="C221" s="16"/>
      <c r="D221" s="56"/>
      <c r="E221" s="18"/>
      <c r="F221" s="18"/>
      <c r="G221" s="71"/>
      <c r="H221" s="20"/>
      <c r="I221" s="24"/>
      <c r="J221" s="41"/>
      <c r="K221" s="18"/>
      <c r="L221" s="29"/>
      <c r="M221" s="21"/>
    </row>
    <row r="222" spans="2:13" ht="15.75">
      <c r="B222" s="22">
        <f t="shared" si="2"/>
        <v>218</v>
      </c>
      <c r="C222" s="16"/>
      <c r="D222" s="17"/>
      <c r="E222" s="24"/>
      <c r="F222" s="18"/>
      <c r="G222" s="20"/>
      <c r="H222" s="20"/>
      <c r="I222" s="24"/>
      <c r="J222" s="21"/>
      <c r="K222" s="18"/>
      <c r="L222" s="29"/>
      <c r="M222" s="21"/>
    </row>
    <row r="223" spans="2:13" ht="15.75">
      <c r="B223" s="22">
        <f t="shared" si="2"/>
        <v>219</v>
      </c>
      <c r="C223" s="16"/>
      <c r="D223" s="85"/>
      <c r="E223" s="24"/>
      <c r="F223" s="18"/>
      <c r="G223" s="86"/>
      <c r="H223" s="20"/>
      <c r="I223" s="24"/>
      <c r="J223" s="34"/>
      <c r="K223" s="18"/>
      <c r="L223" s="29"/>
      <c r="M223" s="21"/>
    </row>
    <row r="224" spans="2:13" ht="15.75">
      <c r="B224" s="22">
        <f t="shared" si="2"/>
        <v>220</v>
      </c>
      <c r="C224" s="16"/>
      <c r="D224" s="87"/>
      <c r="E224" s="24"/>
      <c r="F224" s="18"/>
      <c r="G224" s="49"/>
      <c r="H224" s="20"/>
      <c r="I224" s="24"/>
      <c r="J224" s="21"/>
      <c r="K224" s="18"/>
      <c r="L224" s="29"/>
      <c r="M224" s="21"/>
    </row>
    <row r="225" spans="2:13" ht="15.75">
      <c r="B225" s="22">
        <f t="shared" si="2"/>
        <v>221</v>
      </c>
      <c r="C225" s="16"/>
      <c r="D225" s="56"/>
      <c r="E225" s="24"/>
      <c r="F225" s="18"/>
      <c r="G225" s="26"/>
      <c r="H225" s="20"/>
      <c r="I225" s="24"/>
      <c r="J225" s="21"/>
      <c r="K225" s="18"/>
      <c r="L225" s="29"/>
      <c r="M225" s="21"/>
    </row>
    <row r="226" spans="2:13" ht="15.75">
      <c r="B226" s="22">
        <f t="shared" si="2"/>
        <v>222</v>
      </c>
      <c r="C226" s="16"/>
      <c r="D226" s="56"/>
      <c r="E226" s="24"/>
      <c r="F226" s="18"/>
      <c r="G226" s="20"/>
      <c r="H226" s="20"/>
      <c r="I226" s="24"/>
      <c r="J226" s="21"/>
      <c r="K226" s="18"/>
      <c r="L226" s="29"/>
      <c r="M226" s="21"/>
    </row>
    <row r="227" spans="2:13" ht="15.75">
      <c r="B227" s="22">
        <f t="shared" si="2"/>
        <v>223</v>
      </c>
      <c r="C227" s="16"/>
      <c r="D227" s="56"/>
      <c r="E227" s="18"/>
      <c r="F227" s="18"/>
      <c r="G227" s="20"/>
      <c r="H227" s="20"/>
      <c r="I227" s="24"/>
      <c r="J227" s="21"/>
      <c r="K227" s="18"/>
      <c r="L227" s="29"/>
      <c r="M227" s="21"/>
    </row>
    <row r="228" spans="2:13" ht="15.75">
      <c r="B228" s="22">
        <f t="shared" si="2"/>
        <v>224</v>
      </c>
      <c r="C228" s="16"/>
      <c r="D228" s="56"/>
      <c r="E228" s="24"/>
      <c r="F228" s="18"/>
      <c r="G228" s="61"/>
      <c r="H228" s="52"/>
      <c r="I228" s="24"/>
      <c r="J228" s="88"/>
      <c r="K228" s="18"/>
      <c r="L228" s="29"/>
      <c r="M228" s="21"/>
    </row>
    <row r="229" spans="2:13" ht="15.75">
      <c r="B229" s="22">
        <f t="shared" si="2"/>
        <v>225</v>
      </c>
      <c r="C229" s="16"/>
      <c r="D229" s="56"/>
      <c r="E229" s="24"/>
      <c r="F229" s="18"/>
      <c r="G229" s="20"/>
      <c r="H229" s="20"/>
      <c r="I229" s="24"/>
      <c r="J229" s="21"/>
      <c r="K229" s="18"/>
      <c r="L229" s="29"/>
      <c r="M229" s="21"/>
    </row>
    <row r="230" spans="2:13" ht="15.75">
      <c r="B230" s="22">
        <f t="shared" si="2"/>
        <v>226</v>
      </c>
      <c r="C230" s="16"/>
      <c r="D230" s="56"/>
      <c r="E230" s="24"/>
      <c r="F230" s="18"/>
      <c r="G230" s="20"/>
      <c r="H230" s="20"/>
      <c r="I230" s="24"/>
      <c r="J230" s="21"/>
      <c r="K230" s="18"/>
      <c r="L230" s="29"/>
      <c r="M230" s="21"/>
    </row>
    <row r="231" spans="2:13" ht="15.75">
      <c r="B231" s="22">
        <f t="shared" si="2"/>
        <v>227</v>
      </c>
      <c r="C231" s="16"/>
      <c r="D231" s="56"/>
      <c r="E231" s="24"/>
      <c r="F231" s="18"/>
      <c r="G231" s="20"/>
      <c r="H231" s="20"/>
      <c r="I231" s="24"/>
      <c r="J231" s="21"/>
      <c r="K231" s="18"/>
      <c r="L231" s="29"/>
      <c r="M231" s="21"/>
    </row>
    <row r="232" spans="2:13" ht="15.75">
      <c r="B232" s="22">
        <f t="shared" si="2"/>
        <v>228</v>
      </c>
      <c r="C232" s="16"/>
      <c r="D232" s="23"/>
      <c r="E232" s="24"/>
      <c r="F232" s="18"/>
      <c r="G232" s="20"/>
      <c r="H232" s="20"/>
      <c r="I232" s="24"/>
      <c r="J232" s="89"/>
      <c r="K232" s="18"/>
      <c r="L232" s="29"/>
      <c r="M232" s="21"/>
    </row>
    <row r="233" spans="2:13" ht="15.75">
      <c r="B233" s="22">
        <f t="shared" si="2"/>
        <v>229</v>
      </c>
      <c r="C233" s="16"/>
      <c r="D233" s="56"/>
      <c r="E233" s="24"/>
      <c r="F233" s="20"/>
      <c r="G233" s="20"/>
      <c r="H233" s="20"/>
      <c r="I233" s="24"/>
      <c r="J233" s="89"/>
      <c r="K233" s="18"/>
      <c r="L233" s="29"/>
      <c r="M233" s="21"/>
    </row>
    <row r="234" spans="2:13" ht="15.75">
      <c r="B234" s="22">
        <f t="shared" si="2"/>
        <v>230</v>
      </c>
      <c r="C234" s="16"/>
      <c r="D234" s="56"/>
      <c r="E234" s="24"/>
      <c r="F234" s="20"/>
      <c r="G234" s="20"/>
      <c r="H234" s="20"/>
      <c r="I234" s="24"/>
      <c r="J234" s="89"/>
      <c r="K234" s="18"/>
      <c r="L234" s="29"/>
      <c r="M234" s="21"/>
    </row>
    <row r="235" spans="2:13" ht="15.75">
      <c r="B235" s="22">
        <f t="shared" si="2"/>
        <v>231</v>
      </c>
      <c r="C235" s="16"/>
      <c r="D235" s="17"/>
      <c r="E235" s="24"/>
      <c r="F235" s="18"/>
      <c r="G235" s="20"/>
      <c r="H235" s="20"/>
      <c r="I235" s="24"/>
      <c r="J235" s="89"/>
      <c r="K235" s="18"/>
      <c r="L235" s="29"/>
      <c r="M235" s="21"/>
    </row>
    <row r="236" spans="2:13" ht="15.75">
      <c r="B236" s="22">
        <f t="shared" si="2"/>
        <v>232</v>
      </c>
      <c r="C236" s="16"/>
      <c r="D236" s="23"/>
      <c r="E236" s="24"/>
      <c r="F236" s="18"/>
      <c r="G236" s="20"/>
      <c r="H236" s="52"/>
      <c r="I236" s="24"/>
      <c r="J236" s="89"/>
      <c r="K236" s="18"/>
      <c r="L236" s="29"/>
      <c r="M236" s="72"/>
    </row>
    <row r="237" spans="2:13" ht="15.75">
      <c r="B237" s="22">
        <f t="shared" si="2"/>
        <v>233</v>
      </c>
      <c r="C237" s="16"/>
      <c r="D237" s="17"/>
      <c r="E237" s="24"/>
      <c r="F237" s="18"/>
      <c r="G237" s="51"/>
      <c r="H237" s="20"/>
      <c r="I237" s="24"/>
      <c r="J237" s="89"/>
      <c r="K237" s="18"/>
      <c r="L237" s="29"/>
      <c r="M237" s="21"/>
    </row>
    <row r="238" spans="2:13" ht="15.75">
      <c r="B238" s="22">
        <f t="shared" si="2"/>
        <v>234</v>
      </c>
      <c r="C238" s="16"/>
      <c r="D238" s="17"/>
      <c r="E238" s="24"/>
      <c r="F238" s="18"/>
      <c r="G238" s="20"/>
      <c r="H238" s="20"/>
      <c r="I238" s="24"/>
      <c r="J238" s="89"/>
      <c r="K238" s="18"/>
      <c r="L238" s="29"/>
      <c r="M238" s="21"/>
    </row>
    <row r="239" spans="2:13" ht="15.75">
      <c r="B239" s="22">
        <f t="shared" si="2"/>
        <v>235</v>
      </c>
      <c r="C239" s="16"/>
      <c r="D239" s="17"/>
      <c r="E239" s="24"/>
      <c r="F239" s="18"/>
      <c r="G239" s="26"/>
      <c r="H239" s="20"/>
      <c r="I239" s="24"/>
      <c r="J239" s="89"/>
      <c r="K239" s="18"/>
      <c r="L239" s="29"/>
      <c r="M239" s="21"/>
    </row>
    <row r="240" spans="2:13" ht="15.75">
      <c r="B240" s="22">
        <f t="shared" si="2"/>
        <v>236</v>
      </c>
      <c r="C240" s="16"/>
      <c r="D240" s="54"/>
      <c r="E240" s="24"/>
      <c r="F240" s="18"/>
      <c r="G240" s="26"/>
      <c r="H240" s="20"/>
      <c r="I240" s="24"/>
      <c r="J240" s="90"/>
      <c r="K240" s="18"/>
      <c r="L240" s="29"/>
      <c r="M240" s="21"/>
    </row>
    <row r="241" spans="2:13" ht="15.75">
      <c r="B241" s="22">
        <f t="shared" si="2"/>
        <v>237</v>
      </c>
      <c r="C241" s="16"/>
      <c r="D241" s="17"/>
      <c r="E241" s="24"/>
      <c r="F241" s="18"/>
      <c r="G241" s="20"/>
      <c r="H241" s="20"/>
      <c r="I241" s="24"/>
      <c r="J241" s="89"/>
      <c r="K241" s="18"/>
      <c r="L241" s="29"/>
      <c r="M241" s="21"/>
    </row>
    <row r="242" spans="2:13" ht="15.75">
      <c r="B242" s="22">
        <f t="shared" si="2"/>
        <v>238</v>
      </c>
      <c r="C242" s="16"/>
      <c r="D242" s="17"/>
      <c r="E242" s="24"/>
      <c r="F242" s="18"/>
      <c r="G242" s="20"/>
      <c r="H242" s="20"/>
      <c r="I242" s="24"/>
      <c r="J242" s="89"/>
      <c r="K242" s="18"/>
      <c r="L242" s="29"/>
      <c r="M242" s="21"/>
    </row>
    <row r="243" spans="2:13" ht="15.75">
      <c r="B243" s="22">
        <f t="shared" si="2"/>
        <v>239</v>
      </c>
      <c r="C243" s="16"/>
      <c r="D243" s="17"/>
      <c r="E243" s="24"/>
      <c r="F243" s="18"/>
      <c r="G243" s="20"/>
      <c r="H243" s="20"/>
      <c r="I243" s="24"/>
      <c r="J243" s="89"/>
      <c r="K243" s="18"/>
      <c r="L243" s="29"/>
      <c r="M243" s="21"/>
    </row>
    <row r="244" spans="2:13" ht="15.75">
      <c r="B244" s="22">
        <f t="shared" si="2"/>
        <v>240</v>
      </c>
      <c r="C244" s="16"/>
      <c r="D244" s="17"/>
      <c r="E244" s="24"/>
      <c r="F244" s="18"/>
      <c r="G244" s="20"/>
      <c r="H244" s="20"/>
      <c r="I244" s="24"/>
      <c r="J244" s="89"/>
      <c r="K244" s="18"/>
      <c r="L244" s="29"/>
      <c r="M244" s="21"/>
    </row>
    <row r="245" spans="2:13" ht="15.75">
      <c r="B245" s="22">
        <f t="shared" si="2"/>
        <v>241</v>
      </c>
      <c r="C245" s="16"/>
      <c r="D245" s="17"/>
      <c r="E245" s="24"/>
      <c r="F245" s="18"/>
      <c r="G245" s="20"/>
      <c r="H245" s="20"/>
      <c r="I245" s="24"/>
      <c r="J245" s="89"/>
      <c r="K245" s="18"/>
      <c r="L245" s="29"/>
      <c r="M245" s="21"/>
    </row>
    <row r="246" spans="2:13" ht="15.75">
      <c r="B246" s="22">
        <f t="shared" si="2"/>
        <v>242</v>
      </c>
      <c r="C246" s="16"/>
      <c r="D246" s="17"/>
      <c r="E246" s="24"/>
      <c r="F246" s="18"/>
      <c r="G246" s="20"/>
      <c r="H246" s="20"/>
      <c r="I246" s="24"/>
      <c r="J246" s="89"/>
      <c r="K246" s="18"/>
      <c r="L246" s="29"/>
      <c r="M246" s="21"/>
    </row>
    <row r="247" spans="2:13" ht="15.75">
      <c r="B247" s="22">
        <f t="shared" si="2"/>
        <v>243</v>
      </c>
      <c r="C247" s="16"/>
      <c r="D247" s="54"/>
      <c r="E247" s="24"/>
      <c r="F247" s="18"/>
      <c r="G247" s="26"/>
      <c r="H247" s="20"/>
      <c r="I247" s="24"/>
      <c r="J247" s="89"/>
      <c r="K247" s="18"/>
      <c r="L247" s="29"/>
      <c r="M247" s="21"/>
    </row>
    <row r="248" spans="2:13" ht="15.75">
      <c r="B248" s="22">
        <f t="shared" si="2"/>
        <v>244</v>
      </c>
      <c r="C248" s="16"/>
      <c r="D248" s="54"/>
      <c r="E248" s="24"/>
      <c r="F248" s="18"/>
      <c r="G248" s="26"/>
      <c r="H248" s="20"/>
      <c r="I248" s="24"/>
      <c r="J248" s="89"/>
      <c r="K248" s="18"/>
      <c r="L248" s="29"/>
      <c r="M248" s="21"/>
    </row>
    <row r="249" spans="2:13" ht="15.75">
      <c r="B249" s="22">
        <f t="shared" si="2"/>
        <v>245</v>
      </c>
      <c r="C249" s="16"/>
      <c r="D249" s="54"/>
      <c r="E249" s="24"/>
      <c r="F249" s="18"/>
      <c r="G249" s="80"/>
      <c r="H249" s="20"/>
      <c r="I249" s="24"/>
      <c r="J249" s="89"/>
      <c r="K249" s="18"/>
      <c r="L249" s="29"/>
      <c r="M249" s="21"/>
    </row>
    <row r="250" spans="2:13" ht="15.75">
      <c r="B250" s="22">
        <f t="shared" si="2"/>
        <v>246</v>
      </c>
      <c r="C250" s="16"/>
      <c r="D250" s="54"/>
      <c r="E250" s="24"/>
      <c r="F250" s="18"/>
      <c r="G250" s="26"/>
      <c r="H250" s="20"/>
      <c r="I250" s="24"/>
      <c r="J250" s="91">
        <f>SUM(J3:J249)</f>
        <v>2173022.73</v>
      </c>
      <c r="K250" s="18"/>
      <c r="L250" s="29"/>
      <c r="M250" s="91">
        <f>SUM(M3:M249)</f>
        <v>601280.36</v>
      </c>
    </row>
    <row r="251" spans="2:13" ht="47.25">
      <c r="B251" s="22">
        <v>103</v>
      </c>
      <c r="C251" s="16">
        <v>44860</v>
      </c>
      <c r="D251" s="54" t="s">
        <v>88</v>
      </c>
      <c r="E251" s="24" t="s">
        <v>89</v>
      </c>
      <c r="F251" s="18" t="s">
        <v>29</v>
      </c>
      <c r="G251" s="20" t="s">
        <v>90</v>
      </c>
      <c r="H251" s="20"/>
      <c r="I251" s="24" t="s">
        <v>21</v>
      </c>
      <c r="J251" s="89">
        <v>400</v>
      </c>
      <c r="K251" s="18"/>
      <c r="L251" s="29"/>
      <c r="M251" s="21"/>
    </row>
    <row r="252" spans="2:13" ht="15.75">
      <c r="B252" s="22"/>
      <c r="C252" s="16"/>
      <c r="D252" s="54"/>
      <c r="E252" s="24"/>
      <c r="F252" s="18"/>
      <c r="G252" s="26"/>
      <c r="H252" s="20"/>
      <c r="I252" s="24"/>
      <c r="J252" s="89"/>
      <c r="K252" s="18"/>
      <c r="L252" s="29"/>
      <c r="M252" s="21"/>
    </row>
    <row r="253" spans="2:13" ht="15.75">
      <c r="B253" s="22"/>
      <c r="C253" s="16"/>
      <c r="D253" s="54"/>
      <c r="E253" s="92"/>
      <c r="F253" s="18"/>
      <c r="G253" s="26"/>
      <c r="H253" s="93"/>
      <c r="I253" s="24"/>
      <c r="J253" s="89"/>
      <c r="K253" s="94"/>
      <c r="L253" s="29"/>
      <c r="M253" s="21"/>
    </row>
    <row r="254" spans="2:13" ht="15.75">
      <c r="B254" s="22"/>
      <c r="C254" s="16"/>
      <c r="D254" s="54"/>
      <c r="E254" s="92"/>
      <c r="F254" s="18"/>
      <c r="G254" s="26"/>
      <c r="H254" s="93"/>
      <c r="I254" s="24"/>
      <c r="J254" s="89"/>
      <c r="K254" s="94"/>
      <c r="L254" s="29"/>
      <c r="M254" s="21"/>
    </row>
    <row r="255" spans="2:13" ht="15.75">
      <c r="B255" s="22"/>
      <c r="C255" s="16"/>
      <c r="D255" s="54"/>
      <c r="E255" s="92"/>
      <c r="F255" s="18"/>
      <c r="G255" s="26"/>
      <c r="H255" s="93"/>
      <c r="I255" s="24"/>
      <c r="J255" s="89"/>
      <c r="K255" s="94"/>
      <c r="L255" s="29"/>
      <c r="M255" s="21"/>
    </row>
    <row r="256" spans="2:13" ht="15.75">
      <c r="B256" s="22"/>
      <c r="C256" s="16"/>
      <c r="D256" s="54"/>
      <c r="E256" s="92"/>
      <c r="F256" s="18"/>
      <c r="G256" s="26"/>
      <c r="H256" s="93"/>
      <c r="I256" s="24"/>
      <c r="J256" s="89"/>
      <c r="K256" s="94"/>
      <c r="L256" s="29"/>
      <c r="M256" s="21"/>
    </row>
    <row r="257" spans="2:13" ht="15.75">
      <c r="B257" s="22"/>
      <c r="C257" s="16"/>
      <c r="D257" s="54"/>
      <c r="E257" s="92"/>
      <c r="F257" s="18"/>
      <c r="G257" s="26"/>
      <c r="H257" s="93"/>
      <c r="I257" s="24"/>
      <c r="J257" s="89"/>
      <c r="K257" s="94"/>
      <c r="L257" s="29"/>
      <c r="M257" s="21"/>
    </row>
    <row r="258" spans="2:13" ht="15.75">
      <c r="B258" s="22"/>
      <c r="C258" s="16"/>
      <c r="D258" s="54"/>
      <c r="E258" s="92"/>
      <c r="F258" s="18"/>
      <c r="G258" s="26"/>
      <c r="H258" s="93"/>
      <c r="I258" s="24"/>
      <c r="J258" s="89"/>
      <c r="K258" s="94"/>
      <c r="L258" s="29"/>
      <c r="M258" s="21"/>
    </row>
    <row r="259" spans="2:13" ht="15.75">
      <c r="B259" s="22"/>
      <c r="C259" s="16"/>
      <c r="D259" s="54"/>
      <c r="E259" s="92"/>
      <c r="F259" s="18"/>
      <c r="G259" s="26"/>
      <c r="H259" s="93"/>
      <c r="I259" s="24"/>
      <c r="J259" s="89"/>
      <c r="K259" s="94"/>
      <c r="L259" s="29"/>
      <c r="M259" s="21"/>
    </row>
    <row r="260" spans="2:13" ht="15.75">
      <c r="B260" s="22"/>
      <c r="C260" s="16"/>
      <c r="D260" s="54"/>
      <c r="E260" s="92"/>
      <c r="F260" s="18"/>
      <c r="G260" s="26"/>
      <c r="H260" s="93"/>
      <c r="I260" s="24"/>
      <c r="J260" s="89"/>
      <c r="K260" s="94"/>
      <c r="L260" s="29"/>
      <c r="M260" s="21"/>
    </row>
    <row r="261" spans="2:13" ht="15.75">
      <c r="B261" s="22"/>
      <c r="C261" s="16"/>
      <c r="D261" s="54"/>
      <c r="E261" s="92"/>
      <c r="F261" s="18"/>
      <c r="G261" s="26"/>
      <c r="H261" s="93"/>
      <c r="I261" s="24"/>
      <c r="J261" s="89"/>
      <c r="K261" s="94"/>
      <c r="L261" s="29"/>
      <c r="M261" s="21"/>
    </row>
    <row r="262" spans="2:13" ht="15.75">
      <c r="B262" s="22"/>
      <c r="C262" s="16"/>
      <c r="D262" s="54"/>
      <c r="E262" s="92"/>
      <c r="F262" s="18"/>
      <c r="G262" s="26"/>
      <c r="H262" s="93"/>
      <c r="I262" s="24"/>
      <c r="J262" s="89"/>
      <c r="K262" s="94"/>
      <c r="L262" s="29"/>
      <c r="M262" s="21"/>
    </row>
    <row r="263" spans="2:13" ht="15.75">
      <c r="B263" s="22"/>
      <c r="C263" s="16"/>
      <c r="D263" s="54"/>
      <c r="E263" s="92"/>
      <c r="F263" s="18"/>
      <c r="G263" s="26"/>
      <c r="H263" s="93"/>
      <c r="I263" s="24"/>
      <c r="J263" s="89"/>
      <c r="K263" s="94"/>
      <c r="L263" s="29"/>
      <c r="M263" s="21"/>
    </row>
    <row r="264" spans="2:13" ht="15.75">
      <c r="B264" s="22"/>
      <c r="C264" s="16"/>
      <c r="D264" s="54"/>
      <c r="E264" s="92"/>
      <c r="F264" s="18"/>
      <c r="G264" s="26"/>
      <c r="H264" s="93"/>
      <c r="I264" s="24"/>
      <c r="J264" s="89"/>
      <c r="K264" s="94"/>
      <c r="L264" s="29"/>
      <c r="M264" s="21"/>
    </row>
    <row r="265" spans="2:13" ht="15.75">
      <c r="B265" s="22"/>
      <c r="C265" s="16"/>
      <c r="D265" s="54"/>
      <c r="E265" s="92"/>
      <c r="F265" s="18"/>
      <c r="G265" s="26"/>
      <c r="H265" s="93"/>
      <c r="I265" s="24"/>
      <c r="J265" s="89"/>
      <c r="K265" s="94"/>
      <c r="L265" s="29"/>
      <c r="M265" s="21"/>
    </row>
    <row r="266" spans="2:13" ht="15.75">
      <c r="B266" s="22"/>
      <c r="C266" s="16"/>
      <c r="D266" s="54"/>
      <c r="E266" s="92"/>
      <c r="F266" s="18"/>
      <c r="G266" s="26"/>
      <c r="H266" s="93"/>
      <c r="I266" s="24"/>
      <c r="J266" s="89"/>
      <c r="K266" s="94"/>
      <c r="L266" s="29"/>
      <c r="M266" s="21"/>
    </row>
    <row r="267" spans="2:13" ht="15.75">
      <c r="B267" s="22"/>
      <c r="C267" s="16"/>
      <c r="D267" s="54"/>
      <c r="E267" s="92"/>
      <c r="F267" s="18"/>
      <c r="G267" s="26"/>
      <c r="H267" s="93"/>
      <c r="I267" s="24"/>
      <c r="J267" s="89"/>
      <c r="K267" s="94"/>
      <c r="L267" s="29"/>
      <c r="M267" s="21"/>
    </row>
    <row r="268" spans="2:13" ht="15.75">
      <c r="B268" s="22"/>
      <c r="C268" s="16"/>
      <c r="D268" s="54"/>
      <c r="E268" s="92"/>
      <c r="F268" s="18"/>
      <c r="G268" s="26"/>
      <c r="H268" s="93"/>
      <c r="I268" s="24"/>
      <c r="J268" s="89"/>
      <c r="K268" s="94"/>
      <c r="L268" s="29"/>
      <c r="M268" s="21"/>
    </row>
  </sheetData>
  <sheetProtection selectLockedCells="1" selectUnlockedCells="1"/>
  <autoFilter ref="B2:M2"/>
  <mergeCells count="2">
    <mergeCell ref="B1:C1"/>
    <mergeCell ref="D1:M1"/>
  </mergeCells>
  <printOptions/>
  <pageMargins left="0.7000000000000001" right="0.7000000000000001" top="0.75" bottom="0.75" header="0.5118110236220472" footer="0.5118110236220472"/>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B1:Y267"/>
  <sheetViews>
    <sheetView workbookViewId="0" topLeftCell="A1">
      <selection activeCell="A1" sqref="A1"/>
    </sheetView>
  </sheetViews>
  <sheetFormatPr defaultColWidth="9.140625" defaultRowHeight="12.75"/>
  <cols>
    <col min="1" max="1" width="4.421875" style="1" customWidth="1"/>
    <col min="2" max="2" width="9.00390625" style="2" customWidth="1"/>
    <col min="3" max="3" width="14.00390625" style="2" customWidth="1"/>
    <col min="4" max="4" width="17.421875" style="3" customWidth="1"/>
    <col min="5" max="5" width="21.421875" style="2" customWidth="1"/>
    <col min="6" max="6" width="28.140625" style="2" customWidth="1"/>
    <col min="7" max="7" width="44.00390625" style="4" customWidth="1"/>
    <col min="8" max="8" width="17.421875" style="5" customWidth="1"/>
    <col min="9" max="9" width="7.421875" style="2" customWidth="1"/>
    <col min="10" max="10" width="27.7109375" style="6" customWidth="1"/>
    <col min="11" max="11" width="16.00390625" style="7" customWidth="1"/>
    <col min="12" max="12" width="21.421875" style="1" customWidth="1"/>
    <col min="13" max="13" width="21.421875" style="8" customWidth="1"/>
    <col min="14" max="16384" width="9.140625" style="1" customWidth="1"/>
  </cols>
  <sheetData>
    <row r="1" spans="2:13" ht="118.5" customHeight="1">
      <c r="B1" s="9"/>
      <c r="C1" s="9"/>
      <c r="D1" s="10" t="s">
        <v>0</v>
      </c>
      <c r="E1" s="10"/>
      <c r="F1" s="10"/>
      <c r="G1" s="10"/>
      <c r="H1" s="10"/>
      <c r="I1" s="10"/>
      <c r="J1" s="10"/>
      <c r="K1" s="10"/>
      <c r="L1" s="10"/>
      <c r="M1" s="10"/>
    </row>
    <row r="2" spans="2:13" s="11" customFormat="1" ht="31.5">
      <c r="B2" s="12" t="s">
        <v>1</v>
      </c>
      <c r="C2" s="12" t="s">
        <v>2</v>
      </c>
      <c r="D2" s="13" t="s">
        <v>3</v>
      </c>
      <c r="E2" s="12" t="s">
        <v>4</v>
      </c>
      <c r="F2" s="12" t="s">
        <v>5</v>
      </c>
      <c r="G2" s="14" t="s">
        <v>6</v>
      </c>
      <c r="H2" s="14" t="s">
        <v>7</v>
      </c>
      <c r="I2" s="12" t="s">
        <v>8</v>
      </c>
      <c r="J2" s="14" t="s">
        <v>9</v>
      </c>
      <c r="K2" s="12" t="s">
        <v>10</v>
      </c>
      <c r="L2" s="12" t="s">
        <v>11</v>
      </c>
      <c r="M2" s="12" t="s">
        <v>12</v>
      </c>
    </row>
    <row r="3" spans="2:13" ht="47.25" hidden="1">
      <c r="B3" s="110">
        <v>1</v>
      </c>
      <c r="C3" s="16">
        <v>44571</v>
      </c>
      <c r="D3" s="17" t="s">
        <v>257</v>
      </c>
      <c r="E3" s="18" t="s">
        <v>89</v>
      </c>
      <c r="F3" s="18" t="s">
        <v>29</v>
      </c>
      <c r="G3" s="111" t="s">
        <v>90</v>
      </c>
      <c r="H3" s="20"/>
      <c r="I3" s="18" t="s">
        <v>21</v>
      </c>
      <c r="J3" s="21">
        <v>1000</v>
      </c>
      <c r="K3" s="18"/>
      <c r="L3" s="18"/>
      <c r="M3" s="21"/>
    </row>
    <row r="4" spans="2:13" ht="31.5" hidden="1">
      <c r="B4" s="112">
        <f aca="true" t="shared" si="0" ref="B4:B107">B3+1</f>
        <v>2</v>
      </c>
      <c r="C4" s="16">
        <v>44572</v>
      </c>
      <c r="D4" s="23" t="s">
        <v>258</v>
      </c>
      <c r="E4" s="18" t="s">
        <v>89</v>
      </c>
      <c r="F4" s="18" t="s">
        <v>259</v>
      </c>
      <c r="G4" s="20" t="s">
        <v>260</v>
      </c>
      <c r="H4" s="20"/>
      <c r="I4" s="24" t="s">
        <v>21</v>
      </c>
      <c r="J4" s="21">
        <v>405</v>
      </c>
      <c r="K4" s="18"/>
      <c r="L4" s="18"/>
      <c r="M4" s="21"/>
    </row>
    <row r="5" spans="2:13" ht="78.75" hidden="1">
      <c r="B5" s="112">
        <f t="shared" si="0"/>
        <v>3</v>
      </c>
      <c r="C5" s="16">
        <v>44572</v>
      </c>
      <c r="D5" s="17" t="s">
        <v>261</v>
      </c>
      <c r="E5" s="18" t="s">
        <v>89</v>
      </c>
      <c r="F5" s="18" t="s">
        <v>226</v>
      </c>
      <c r="G5" s="20" t="s">
        <v>262</v>
      </c>
      <c r="H5" s="25"/>
      <c r="I5" s="24" t="s">
        <v>17</v>
      </c>
      <c r="J5" s="21"/>
      <c r="K5" s="18"/>
      <c r="L5" s="18"/>
      <c r="M5" s="21">
        <v>600</v>
      </c>
    </row>
    <row r="6" spans="2:13" ht="47.25" hidden="1">
      <c r="B6" s="112">
        <f t="shared" si="0"/>
        <v>4</v>
      </c>
      <c r="C6" s="16">
        <v>44572</v>
      </c>
      <c r="D6" s="17">
        <v>8048747424</v>
      </c>
      <c r="E6" s="18" t="s">
        <v>89</v>
      </c>
      <c r="F6" s="18" t="s">
        <v>263</v>
      </c>
      <c r="G6" s="39" t="s">
        <v>264</v>
      </c>
      <c r="H6" s="20"/>
      <c r="I6" s="24" t="s">
        <v>17</v>
      </c>
      <c r="J6" s="21"/>
      <c r="K6" s="18"/>
      <c r="L6" s="18"/>
      <c r="M6" s="21">
        <v>23169.79</v>
      </c>
    </row>
    <row r="7" spans="2:13" ht="78.75" hidden="1">
      <c r="B7" s="112">
        <f t="shared" si="0"/>
        <v>5</v>
      </c>
      <c r="C7" s="16">
        <v>44575</v>
      </c>
      <c r="D7" s="113" t="s">
        <v>265</v>
      </c>
      <c r="E7" s="18" t="s">
        <v>89</v>
      </c>
      <c r="F7" s="18" t="s">
        <v>266</v>
      </c>
      <c r="G7" s="20" t="s">
        <v>267</v>
      </c>
      <c r="H7" s="20"/>
      <c r="I7" s="24" t="s">
        <v>17</v>
      </c>
      <c r="J7" s="21"/>
      <c r="K7" s="18"/>
      <c r="L7" s="18"/>
      <c r="M7" s="21">
        <v>2500</v>
      </c>
    </row>
    <row r="8" spans="2:13" ht="78.75" hidden="1">
      <c r="B8" s="112">
        <f t="shared" si="0"/>
        <v>6</v>
      </c>
      <c r="C8" s="16">
        <v>44575</v>
      </c>
      <c r="D8" s="27" t="s">
        <v>268</v>
      </c>
      <c r="E8" s="18" t="s">
        <v>89</v>
      </c>
      <c r="F8" s="7" t="s">
        <v>269</v>
      </c>
      <c r="G8" s="20" t="s">
        <v>270</v>
      </c>
      <c r="H8" s="20"/>
      <c r="I8" s="24" t="s">
        <v>17</v>
      </c>
      <c r="J8" s="21"/>
      <c r="K8" s="18"/>
      <c r="L8" s="18"/>
      <c r="M8" s="21">
        <v>7000</v>
      </c>
    </row>
    <row r="9" spans="2:13" ht="78.75" hidden="1">
      <c r="B9" s="112">
        <f t="shared" si="0"/>
        <v>7</v>
      </c>
      <c r="C9" s="16">
        <v>44579</v>
      </c>
      <c r="D9" s="27" t="s">
        <v>271</v>
      </c>
      <c r="E9" s="18" t="s">
        <v>89</v>
      </c>
      <c r="F9" s="51" t="s">
        <v>272</v>
      </c>
      <c r="G9" s="20" t="s">
        <v>273</v>
      </c>
      <c r="H9" s="20"/>
      <c r="I9" s="24" t="s">
        <v>17</v>
      </c>
      <c r="J9" s="21"/>
      <c r="K9" s="18"/>
      <c r="L9" s="29"/>
      <c r="M9" s="21">
        <v>175</v>
      </c>
    </row>
    <row r="10" spans="2:13" ht="47.25" hidden="1">
      <c r="B10" s="112">
        <f t="shared" si="0"/>
        <v>8</v>
      </c>
      <c r="C10" s="16">
        <v>44580</v>
      </c>
      <c r="D10" s="27" t="s">
        <v>274</v>
      </c>
      <c r="E10" s="18" t="s">
        <v>89</v>
      </c>
      <c r="F10" s="18" t="s">
        <v>275</v>
      </c>
      <c r="G10" s="20" t="s">
        <v>276</v>
      </c>
      <c r="H10" s="20"/>
      <c r="I10" s="24" t="s">
        <v>21</v>
      </c>
      <c r="J10" s="21">
        <v>552</v>
      </c>
      <c r="K10" s="18"/>
      <c r="L10" s="18"/>
      <c r="M10" s="21"/>
    </row>
    <row r="11" spans="2:13" s="1" customFormat="1" ht="75" hidden="1">
      <c r="B11" s="112">
        <f t="shared" si="0"/>
        <v>9</v>
      </c>
      <c r="C11" s="16">
        <v>44580</v>
      </c>
      <c r="D11" s="27" t="s">
        <v>277</v>
      </c>
      <c r="E11" s="18" t="s">
        <v>89</v>
      </c>
      <c r="F11" s="18" t="s">
        <v>278</v>
      </c>
      <c r="G11" s="114" t="s">
        <v>279</v>
      </c>
      <c r="H11" s="20"/>
      <c r="I11" s="24" t="s">
        <v>17</v>
      </c>
      <c r="K11" s="18"/>
      <c r="L11" s="18"/>
      <c r="M11" s="21">
        <v>7000</v>
      </c>
    </row>
    <row r="12" spans="2:13" ht="63" hidden="1">
      <c r="B12" s="112">
        <f t="shared" si="0"/>
        <v>10</v>
      </c>
      <c r="C12" s="16">
        <v>44580</v>
      </c>
      <c r="D12" s="17" t="s">
        <v>280</v>
      </c>
      <c r="E12" s="18" t="s">
        <v>89</v>
      </c>
      <c r="F12" s="24" t="s">
        <v>281</v>
      </c>
      <c r="G12" s="45" t="s">
        <v>282</v>
      </c>
      <c r="H12" s="25"/>
      <c r="I12" s="24" t="s">
        <v>17</v>
      </c>
      <c r="J12" s="21"/>
      <c r="K12" s="18"/>
      <c r="L12" s="18"/>
      <c r="M12" s="21">
        <v>34269.9</v>
      </c>
    </row>
    <row r="13" spans="2:13" ht="47.25" hidden="1">
      <c r="B13" s="112">
        <f t="shared" si="0"/>
        <v>11</v>
      </c>
      <c r="C13" s="16">
        <v>44580</v>
      </c>
      <c r="D13" s="17" t="s">
        <v>283</v>
      </c>
      <c r="E13" s="18" t="s">
        <v>89</v>
      </c>
      <c r="F13" s="18" t="s">
        <v>284</v>
      </c>
      <c r="G13" s="115" t="s">
        <v>285</v>
      </c>
      <c r="H13" s="20"/>
      <c r="I13" s="24" t="s">
        <v>17</v>
      </c>
      <c r="J13" s="21"/>
      <c r="K13" s="18"/>
      <c r="L13" s="18"/>
      <c r="M13" s="21">
        <v>2775</v>
      </c>
    </row>
    <row r="14" spans="2:13" ht="78.75" hidden="1">
      <c r="B14" s="112">
        <f t="shared" si="0"/>
        <v>12</v>
      </c>
      <c r="C14" s="16">
        <v>44580</v>
      </c>
      <c r="D14" s="17" t="s">
        <v>286</v>
      </c>
      <c r="E14" s="18" t="s">
        <v>89</v>
      </c>
      <c r="F14" s="51" t="s">
        <v>275</v>
      </c>
      <c r="G14" s="20" t="s">
        <v>287</v>
      </c>
      <c r="H14" s="20"/>
      <c r="I14" s="24" t="s">
        <v>17</v>
      </c>
      <c r="J14" s="21"/>
      <c r="K14" s="18"/>
      <c r="L14" s="18"/>
      <c r="M14" s="21">
        <v>718.37</v>
      </c>
    </row>
    <row r="15" spans="2:13" ht="78.75" hidden="1">
      <c r="B15" s="112">
        <f t="shared" si="0"/>
        <v>13</v>
      </c>
      <c r="C15" s="16">
        <v>44580</v>
      </c>
      <c r="D15" s="17" t="s">
        <v>288</v>
      </c>
      <c r="E15" s="18" t="s">
        <v>89</v>
      </c>
      <c r="F15" s="18" t="s">
        <v>275</v>
      </c>
      <c r="G15" s="20" t="s">
        <v>289</v>
      </c>
      <c r="H15" s="33"/>
      <c r="I15" s="24" t="s">
        <v>17</v>
      </c>
      <c r="J15" s="34"/>
      <c r="K15" s="35"/>
      <c r="L15" s="18"/>
      <c r="M15" s="21">
        <v>540</v>
      </c>
    </row>
    <row r="16" spans="2:13" ht="94.5" hidden="1">
      <c r="B16" s="112">
        <f t="shared" si="0"/>
        <v>14</v>
      </c>
      <c r="C16" s="16">
        <v>44581</v>
      </c>
      <c r="D16" s="17" t="s">
        <v>286</v>
      </c>
      <c r="E16" s="18" t="s">
        <v>89</v>
      </c>
      <c r="F16" s="18" t="s">
        <v>275</v>
      </c>
      <c r="G16" s="20" t="s">
        <v>290</v>
      </c>
      <c r="H16" s="25"/>
      <c r="I16" s="24" t="s">
        <v>17</v>
      </c>
      <c r="J16" s="21"/>
      <c r="K16" s="39"/>
      <c r="L16" s="18"/>
      <c r="M16" s="21">
        <f>1478.32+667+134.71</f>
        <v>2280.03</v>
      </c>
    </row>
    <row r="17" spans="2:13" ht="94.5" hidden="1">
      <c r="B17" s="112">
        <f t="shared" si="0"/>
        <v>15</v>
      </c>
      <c r="C17" s="16">
        <v>44581</v>
      </c>
      <c r="D17" s="17" t="s">
        <v>291</v>
      </c>
      <c r="E17" s="18" t="s">
        <v>89</v>
      </c>
      <c r="F17" s="40" t="s">
        <v>292</v>
      </c>
      <c r="G17" s="20" t="s">
        <v>293</v>
      </c>
      <c r="H17" s="20"/>
      <c r="I17" s="24" t="s">
        <v>21</v>
      </c>
      <c r="J17" s="41">
        <v>6000</v>
      </c>
      <c r="K17" s="18"/>
      <c r="L17" s="18"/>
      <c r="M17" s="21"/>
    </row>
    <row r="18" spans="2:13" ht="47.25" hidden="1">
      <c r="B18" s="112">
        <f t="shared" si="0"/>
        <v>16</v>
      </c>
      <c r="C18" s="16">
        <v>44581</v>
      </c>
      <c r="D18" s="17">
        <v>8893758148</v>
      </c>
      <c r="E18" s="18" t="s">
        <v>89</v>
      </c>
      <c r="F18" s="18" t="s">
        <v>294</v>
      </c>
      <c r="G18" s="98" t="s">
        <v>295</v>
      </c>
      <c r="H18" s="20"/>
      <c r="I18" s="24" t="s">
        <v>17</v>
      </c>
      <c r="J18" s="21"/>
      <c r="K18" s="18"/>
      <c r="L18" s="18"/>
      <c r="M18" s="21">
        <v>51799</v>
      </c>
    </row>
    <row r="19" spans="2:13" ht="31.5" hidden="1">
      <c r="B19" s="112">
        <f t="shared" si="0"/>
        <v>17</v>
      </c>
      <c r="C19" s="16">
        <v>44581</v>
      </c>
      <c r="D19" s="17" t="s">
        <v>296</v>
      </c>
      <c r="E19" s="18" t="s">
        <v>89</v>
      </c>
      <c r="F19" s="18" t="s">
        <v>297</v>
      </c>
      <c r="G19" s="98" t="s">
        <v>298</v>
      </c>
      <c r="H19" s="20"/>
      <c r="I19" s="24" t="s">
        <v>17</v>
      </c>
      <c r="J19" s="21"/>
      <c r="K19" s="18"/>
      <c r="L19" s="18"/>
      <c r="M19" s="21">
        <v>750</v>
      </c>
    </row>
    <row r="20" spans="2:13" ht="47.25" hidden="1">
      <c r="B20" s="112">
        <f t="shared" si="0"/>
        <v>18</v>
      </c>
      <c r="C20" s="16">
        <v>44585</v>
      </c>
      <c r="D20" s="17" t="s">
        <v>299</v>
      </c>
      <c r="E20" s="18" t="s">
        <v>89</v>
      </c>
      <c r="F20" s="18" t="s">
        <v>300</v>
      </c>
      <c r="G20" s="20" t="s">
        <v>301</v>
      </c>
      <c r="H20" s="20"/>
      <c r="I20" s="24" t="s">
        <v>21</v>
      </c>
      <c r="J20" s="21">
        <v>2500</v>
      </c>
      <c r="K20" s="18"/>
      <c r="L20" s="18"/>
      <c r="M20" s="21"/>
    </row>
    <row r="21" spans="2:13" ht="47.25" hidden="1">
      <c r="B21" s="112">
        <f t="shared" si="0"/>
        <v>19</v>
      </c>
      <c r="C21" s="16">
        <v>44585</v>
      </c>
      <c r="D21" s="17" t="s">
        <v>302</v>
      </c>
      <c r="E21" s="18" t="s">
        <v>89</v>
      </c>
      <c r="F21" s="18" t="s">
        <v>303</v>
      </c>
      <c r="G21" s="20" t="s">
        <v>304</v>
      </c>
      <c r="H21" s="25"/>
      <c r="I21" s="24" t="s">
        <v>21</v>
      </c>
      <c r="J21" s="21">
        <v>3150</v>
      </c>
      <c r="K21" s="18"/>
      <c r="L21" s="18"/>
      <c r="M21" s="21"/>
    </row>
    <row r="22" spans="2:13" ht="47.25" hidden="1">
      <c r="B22" s="112">
        <f t="shared" si="0"/>
        <v>20</v>
      </c>
      <c r="C22" s="16">
        <v>44586</v>
      </c>
      <c r="D22" s="17" t="s">
        <v>305</v>
      </c>
      <c r="E22" s="18" t="s">
        <v>89</v>
      </c>
      <c r="F22" s="18" t="s">
        <v>306</v>
      </c>
      <c r="G22" s="20" t="s">
        <v>307</v>
      </c>
      <c r="H22" s="20"/>
      <c r="I22" s="24" t="s">
        <v>17</v>
      </c>
      <c r="J22" s="21"/>
      <c r="K22" s="18"/>
      <c r="L22" s="18"/>
      <c r="M22" s="21">
        <f>105075.14+5826.96+4126.14</f>
        <v>115028.24</v>
      </c>
    </row>
    <row r="23" spans="2:13" ht="126" hidden="1">
      <c r="B23" s="112">
        <f t="shared" si="0"/>
        <v>21</v>
      </c>
      <c r="C23" s="16">
        <v>44592</v>
      </c>
      <c r="D23" s="23" t="s">
        <v>308</v>
      </c>
      <c r="E23" s="18" t="s">
        <v>89</v>
      </c>
      <c r="F23" s="18" t="s">
        <v>309</v>
      </c>
      <c r="G23" s="20" t="s">
        <v>310</v>
      </c>
      <c r="H23" s="20"/>
      <c r="I23" s="24" t="s">
        <v>21</v>
      </c>
      <c r="J23" s="21">
        <f>25000/(1.1)</f>
        <v>22727.2727272727</v>
      </c>
      <c r="K23" s="18"/>
      <c r="L23" s="18"/>
      <c r="M23" s="21"/>
    </row>
    <row r="24" spans="2:13" ht="47.25" hidden="1">
      <c r="B24" s="112">
        <f t="shared" si="0"/>
        <v>22</v>
      </c>
      <c r="C24" s="16">
        <v>44595</v>
      </c>
      <c r="D24" s="17" t="s">
        <v>311</v>
      </c>
      <c r="E24" s="18" t="s">
        <v>89</v>
      </c>
      <c r="F24" s="40" t="s">
        <v>312</v>
      </c>
      <c r="G24" s="20" t="s">
        <v>313</v>
      </c>
      <c r="H24" s="45"/>
      <c r="I24" s="24" t="s">
        <v>21</v>
      </c>
      <c r="J24" s="21">
        <v>220</v>
      </c>
      <c r="K24" s="18"/>
      <c r="L24" s="18"/>
      <c r="M24" s="21"/>
    </row>
    <row r="25" spans="2:13" ht="94.5" hidden="1">
      <c r="B25" s="112">
        <f t="shared" si="0"/>
        <v>23</v>
      </c>
      <c r="C25" s="16">
        <v>44600</v>
      </c>
      <c r="D25" s="17" t="s">
        <v>314</v>
      </c>
      <c r="E25" s="18" t="s">
        <v>89</v>
      </c>
      <c r="F25" s="40" t="s">
        <v>309</v>
      </c>
      <c r="G25" s="20" t="s">
        <v>315</v>
      </c>
      <c r="H25" s="45"/>
      <c r="I25" s="24" t="s">
        <v>17</v>
      </c>
      <c r="J25" s="21"/>
      <c r="K25" s="18"/>
      <c r="L25" s="18"/>
      <c r="M25" s="21">
        <v>5450</v>
      </c>
    </row>
    <row r="26" spans="2:13" ht="31.5" hidden="1">
      <c r="B26" s="112">
        <f t="shared" si="0"/>
        <v>24</v>
      </c>
      <c r="C26" s="16">
        <v>44601</v>
      </c>
      <c r="D26" s="17" t="s">
        <v>316</v>
      </c>
      <c r="E26" s="18" t="s">
        <v>89</v>
      </c>
      <c r="F26" s="51" t="s">
        <v>317</v>
      </c>
      <c r="G26" s="20" t="s">
        <v>318</v>
      </c>
      <c r="H26" s="20"/>
      <c r="I26" s="24" t="s">
        <v>17</v>
      </c>
      <c r="J26" s="21"/>
      <c r="K26" s="18"/>
      <c r="L26" s="18"/>
      <c r="M26" s="21">
        <v>100</v>
      </c>
    </row>
    <row r="27" spans="2:13" ht="78.75" hidden="1">
      <c r="B27" s="112">
        <f t="shared" si="0"/>
        <v>25</v>
      </c>
      <c r="C27" s="16">
        <v>44601</v>
      </c>
      <c r="D27" s="17">
        <v>8893758148</v>
      </c>
      <c r="E27" s="18" t="s">
        <v>89</v>
      </c>
      <c r="F27" s="18" t="s">
        <v>294</v>
      </c>
      <c r="G27" s="20" t="s">
        <v>319</v>
      </c>
      <c r="H27" s="20"/>
      <c r="I27" s="24" t="s">
        <v>21</v>
      </c>
      <c r="J27" s="21">
        <v>116949.09</v>
      </c>
      <c r="K27" s="18"/>
      <c r="L27" s="18"/>
      <c r="M27" s="21"/>
    </row>
    <row r="28" spans="2:13" ht="78.75" hidden="1">
      <c r="B28" s="112">
        <f t="shared" si="0"/>
        <v>26</v>
      </c>
      <c r="C28" s="16">
        <v>44603</v>
      </c>
      <c r="D28" s="17" t="s">
        <v>320</v>
      </c>
      <c r="E28" s="18" t="s">
        <v>89</v>
      </c>
      <c r="F28" s="40" t="s">
        <v>92</v>
      </c>
      <c r="G28" s="20" t="s">
        <v>321</v>
      </c>
      <c r="H28" s="20"/>
      <c r="I28" s="24" t="s">
        <v>21</v>
      </c>
      <c r="J28" s="21">
        <v>470.3</v>
      </c>
      <c r="K28" s="18"/>
      <c r="L28" s="18"/>
      <c r="M28" s="21"/>
    </row>
    <row r="29" spans="2:13" ht="63" hidden="1">
      <c r="B29" s="112">
        <f t="shared" si="0"/>
        <v>27</v>
      </c>
      <c r="C29" s="16">
        <v>44607</v>
      </c>
      <c r="D29" s="17" t="s">
        <v>322</v>
      </c>
      <c r="E29" s="24" t="s">
        <v>89</v>
      </c>
      <c r="F29" s="18"/>
      <c r="G29" s="20" t="s">
        <v>323</v>
      </c>
      <c r="H29" s="20"/>
      <c r="I29" s="24" t="s">
        <v>21</v>
      </c>
      <c r="J29" s="21"/>
      <c r="K29" s="18"/>
      <c r="L29" s="29"/>
      <c r="M29" s="21"/>
    </row>
    <row r="30" spans="2:13" ht="78.75" hidden="1">
      <c r="B30" s="112">
        <f t="shared" si="0"/>
        <v>28</v>
      </c>
      <c r="C30" s="16">
        <v>44610</v>
      </c>
      <c r="D30" s="17" t="s">
        <v>324</v>
      </c>
      <c r="E30" s="24" t="s">
        <v>89</v>
      </c>
      <c r="F30" s="40" t="s">
        <v>325</v>
      </c>
      <c r="G30" s="20" t="s">
        <v>326</v>
      </c>
      <c r="H30" s="20"/>
      <c r="I30" s="24" t="s">
        <v>21</v>
      </c>
      <c r="J30" s="21">
        <v>9000.78</v>
      </c>
      <c r="K30" s="18"/>
      <c r="L30" s="29"/>
      <c r="M30" s="21"/>
    </row>
    <row r="31" spans="2:13" ht="141.75" hidden="1">
      <c r="B31" s="112">
        <f t="shared" si="0"/>
        <v>29</v>
      </c>
      <c r="C31" s="16">
        <v>44614</v>
      </c>
      <c r="D31" s="17" t="s">
        <v>327</v>
      </c>
      <c r="E31" s="24" t="s">
        <v>89</v>
      </c>
      <c r="F31" s="40" t="s">
        <v>328</v>
      </c>
      <c r="G31" s="20" t="s">
        <v>329</v>
      </c>
      <c r="H31" s="20"/>
      <c r="I31" s="24" t="s">
        <v>21</v>
      </c>
      <c r="J31" s="21">
        <v>31610.91</v>
      </c>
      <c r="K31" s="18"/>
      <c r="L31" s="29"/>
      <c r="M31" s="21"/>
    </row>
    <row r="32" spans="2:13" ht="126" hidden="1">
      <c r="B32" s="112">
        <f t="shared" si="0"/>
        <v>30</v>
      </c>
      <c r="C32" s="16">
        <v>44614</v>
      </c>
      <c r="D32" s="116" t="s">
        <v>330</v>
      </c>
      <c r="E32" s="24" t="s">
        <v>89</v>
      </c>
      <c r="F32" s="18" t="s">
        <v>331</v>
      </c>
      <c r="G32" s="20" t="s">
        <v>332</v>
      </c>
      <c r="H32" s="20"/>
      <c r="I32" s="24" t="s">
        <v>21</v>
      </c>
      <c r="J32" s="21">
        <v>4996.05</v>
      </c>
      <c r="K32" s="18"/>
      <c r="L32" s="29"/>
      <c r="M32" s="21"/>
    </row>
    <row r="33" spans="2:13" ht="63" hidden="1">
      <c r="B33" s="112">
        <f t="shared" si="0"/>
        <v>31</v>
      </c>
      <c r="C33" s="16">
        <v>44614</v>
      </c>
      <c r="D33" s="17" t="s">
        <v>333</v>
      </c>
      <c r="E33" s="24" t="s">
        <v>89</v>
      </c>
      <c r="F33" s="18" t="s">
        <v>300</v>
      </c>
      <c r="G33" s="20" t="s">
        <v>334</v>
      </c>
      <c r="H33" s="25"/>
      <c r="I33" s="24" t="s">
        <v>17</v>
      </c>
      <c r="J33" s="21"/>
      <c r="K33" s="18"/>
      <c r="L33" s="29"/>
      <c r="M33" s="21">
        <v>3064</v>
      </c>
    </row>
    <row r="34" spans="2:13" ht="31.5" hidden="1">
      <c r="B34" s="112">
        <f t="shared" si="0"/>
        <v>32</v>
      </c>
      <c r="C34" s="16">
        <v>44614</v>
      </c>
      <c r="D34" s="17" t="s">
        <v>299</v>
      </c>
      <c r="E34" s="24" t="s">
        <v>89</v>
      </c>
      <c r="F34" s="18" t="s">
        <v>300</v>
      </c>
      <c r="G34" s="20" t="s">
        <v>335</v>
      </c>
      <c r="H34" s="20"/>
      <c r="I34" s="24" t="s">
        <v>17</v>
      </c>
      <c r="J34" s="41"/>
      <c r="K34" s="18"/>
      <c r="L34" s="29"/>
      <c r="M34" s="21">
        <v>2500</v>
      </c>
    </row>
    <row r="35" spans="2:13" ht="31.5" hidden="1">
      <c r="B35" s="112">
        <f t="shared" si="0"/>
        <v>33</v>
      </c>
      <c r="C35" s="16">
        <v>44614</v>
      </c>
      <c r="D35" s="17" t="s">
        <v>336</v>
      </c>
      <c r="E35" s="24" t="s">
        <v>89</v>
      </c>
      <c r="F35" s="18" t="s">
        <v>337</v>
      </c>
      <c r="G35" s="20" t="s">
        <v>338</v>
      </c>
      <c r="H35" s="20"/>
      <c r="I35" s="24" t="s">
        <v>21</v>
      </c>
      <c r="J35" s="41">
        <v>2400</v>
      </c>
      <c r="K35" s="18"/>
      <c r="L35" s="29"/>
      <c r="M35" s="21"/>
    </row>
    <row r="36" spans="2:13" ht="78.75">
      <c r="B36" s="112">
        <f t="shared" si="0"/>
        <v>34</v>
      </c>
      <c r="C36" s="16">
        <v>44629</v>
      </c>
      <c r="D36" s="17" t="s">
        <v>339</v>
      </c>
      <c r="E36" s="24" t="s">
        <v>89</v>
      </c>
      <c r="F36" s="18" t="s">
        <v>118</v>
      </c>
      <c r="G36" s="49" t="s">
        <v>340</v>
      </c>
      <c r="H36" s="20"/>
      <c r="I36" s="24" t="s">
        <v>17</v>
      </c>
      <c r="J36" s="21"/>
      <c r="K36" s="18"/>
      <c r="L36" s="50"/>
      <c r="M36" s="21">
        <f>77570.9+17298.32+8442.39+8479.68+1257.77+188.66+3000</f>
        <v>116237.72</v>
      </c>
    </row>
    <row r="37" spans="2:13" ht="126" hidden="1">
      <c r="B37" s="112">
        <f t="shared" si="0"/>
        <v>35</v>
      </c>
      <c r="C37" s="16">
        <v>44637</v>
      </c>
      <c r="D37" s="17" t="s">
        <v>341</v>
      </c>
      <c r="E37" s="24" t="s">
        <v>89</v>
      </c>
      <c r="F37" s="18" t="s">
        <v>342</v>
      </c>
      <c r="G37" s="49" t="s">
        <v>343</v>
      </c>
      <c r="H37" s="20"/>
      <c r="I37" s="24" t="s">
        <v>21</v>
      </c>
      <c r="J37" s="21">
        <v>1000</v>
      </c>
      <c r="K37" s="18"/>
      <c r="L37" s="50"/>
      <c r="M37" s="21"/>
    </row>
    <row r="38" spans="2:13" ht="78.75" hidden="1">
      <c r="B38" s="112">
        <f t="shared" si="0"/>
        <v>36</v>
      </c>
      <c r="C38" s="16">
        <v>44637</v>
      </c>
      <c r="D38" s="47" t="s">
        <v>344</v>
      </c>
      <c r="E38" s="24" t="s">
        <v>89</v>
      </c>
      <c r="F38" s="18" t="s">
        <v>345</v>
      </c>
      <c r="G38" s="49" t="s">
        <v>346</v>
      </c>
      <c r="H38" s="20"/>
      <c r="I38" s="24"/>
      <c r="J38" s="21"/>
      <c r="K38" s="18"/>
      <c r="L38" s="50"/>
      <c r="M38" s="21"/>
    </row>
    <row r="39" spans="2:13" ht="110.25" hidden="1">
      <c r="B39" s="112">
        <f t="shared" si="0"/>
        <v>37</v>
      </c>
      <c r="C39" s="16">
        <v>44642</v>
      </c>
      <c r="D39" s="47" t="s">
        <v>347</v>
      </c>
      <c r="E39" s="24" t="s">
        <v>89</v>
      </c>
      <c r="F39" s="18" t="s">
        <v>348</v>
      </c>
      <c r="G39" s="49" t="s">
        <v>349</v>
      </c>
      <c r="H39" s="20"/>
      <c r="I39" s="24" t="s">
        <v>21</v>
      </c>
      <c r="J39" s="21">
        <v>139000</v>
      </c>
      <c r="K39" s="18"/>
      <c r="L39" s="50"/>
      <c r="M39" s="21"/>
    </row>
    <row r="40" spans="2:13" ht="78.75" hidden="1">
      <c r="B40" s="112">
        <f t="shared" si="0"/>
        <v>38</v>
      </c>
      <c r="C40" s="16">
        <v>44643</v>
      </c>
      <c r="D40" s="47" t="s">
        <v>274</v>
      </c>
      <c r="E40" s="24" t="s">
        <v>89</v>
      </c>
      <c r="F40" s="18" t="s">
        <v>275</v>
      </c>
      <c r="G40" s="49" t="s">
        <v>350</v>
      </c>
      <c r="H40" s="20"/>
      <c r="I40" s="24" t="s">
        <v>17</v>
      </c>
      <c r="J40" s="21"/>
      <c r="K40" s="18"/>
      <c r="L40" s="50"/>
      <c r="M40" s="21">
        <v>552</v>
      </c>
    </row>
    <row r="41" spans="2:13" ht="31.5" hidden="1">
      <c r="B41" s="112">
        <f t="shared" si="0"/>
        <v>39</v>
      </c>
      <c r="C41" s="16">
        <v>44643</v>
      </c>
      <c r="D41" s="47" t="s">
        <v>147</v>
      </c>
      <c r="E41" s="24" t="s">
        <v>89</v>
      </c>
      <c r="F41" s="18" t="s">
        <v>281</v>
      </c>
      <c r="G41" s="49" t="s">
        <v>148</v>
      </c>
      <c r="H41" s="20"/>
      <c r="I41" s="24" t="s">
        <v>21</v>
      </c>
      <c r="J41" s="21">
        <v>47715</v>
      </c>
      <c r="K41" s="18"/>
      <c r="L41" s="50"/>
      <c r="M41" s="21"/>
    </row>
    <row r="42" spans="2:13" ht="78.75" hidden="1">
      <c r="B42" s="112">
        <f t="shared" si="0"/>
        <v>40</v>
      </c>
      <c r="C42" s="16">
        <v>44644</v>
      </c>
      <c r="D42" s="47" t="s">
        <v>351</v>
      </c>
      <c r="E42" s="24" t="s">
        <v>89</v>
      </c>
      <c r="F42" s="51" t="s">
        <v>352</v>
      </c>
      <c r="G42" s="49" t="s">
        <v>353</v>
      </c>
      <c r="H42" s="20"/>
      <c r="I42" s="24" t="s">
        <v>17</v>
      </c>
      <c r="J42" s="21"/>
      <c r="K42" s="18"/>
      <c r="L42" s="50"/>
      <c r="M42" s="21">
        <v>1675</v>
      </c>
    </row>
    <row r="43" spans="2:13" ht="141.75" hidden="1">
      <c r="B43" s="112">
        <f t="shared" si="0"/>
        <v>41</v>
      </c>
      <c r="C43" s="16">
        <v>44649</v>
      </c>
      <c r="D43" s="47" t="s">
        <v>139</v>
      </c>
      <c r="E43" s="24" t="s">
        <v>89</v>
      </c>
      <c r="F43" s="18" t="s">
        <v>354</v>
      </c>
      <c r="G43" s="49" t="s">
        <v>355</v>
      </c>
      <c r="H43" s="20"/>
      <c r="I43" s="24" t="s">
        <v>21</v>
      </c>
      <c r="J43" s="21">
        <v>31165.45</v>
      </c>
      <c r="K43" s="18"/>
      <c r="L43" s="50"/>
      <c r="M43" s="21"/>
    </row>
    <row r="44" spans="2:13" ht="126" hidden="1">
      <c r="B44" s="112">
        <f t="shared" si="0"/>
        <v>42</v>
      </c>
      <c r="C44" s="16">
        <v>44649</v>
      </c>
      <c r="D44" s="47" t="s">
        <v>356</v>
      </c>
      <c r="E44" s="24" t="s">
        <v>89</v>
      </c>
      <c r="F44" s="18" t="s">
        <v>309</v>
      </c>
      <c r="G44" s="49" t="s">
        <v>357</v>
      </c>
      <c r="H44" s="20"/>
      <c r="I44" s="24"/>
      <c r="J44" s="21"/>
      <c r="K44" s="18"/>
      <c r="L44" s="50"/>
      <c r="M44" s="21"/>
    </row>
    <row r="45" spans="2:13" ht="126" hidden="1">
      <c r="B45" s="112">
        <f t="shared" si="0"/>
        <v>43</v>
      </c>
      <c r="C45" s="16">
        <v>44649</v>
      </c>
      <c r="D45" s="47" t="s">
        <v>102</v>
      </c>
      <c r="E45" s="24" t="s">
        <v>89</v>
      </c>
      <c r="F45" s="18" t="s">
        <v>103</v>
      </c>
      <c r="G45" s="49" t="s">
        <v>358</v>
      </c>
      <c r="H45" s="20"/>
      <c r="I45" s="24" t="s">
        <v>17</v>
      </c>
      <c r="J45" s="21"/>
      <c r="K45" s="18"/>
      <c r="L45" s="50"/>
      <c r="M45" s="21">
        <v>6360.59</v>
      </c>
    </row>
    <row r="46" spans="2:13" ht="47.25" hidden="1">
      <c r="B46" s="112">
        <f t="shared" si="0"/>
        <v>44</v>
      </c>
      <c r="C46" s="16">
        <v>44650</v>
      </c>
      <c r="D46" s="47" t="s">
        <v>311</v>
      </c>
      <c r="E46" s="24" t="s">
        <v>89</v>
      </c>
      <c r="F46" s="18" t="s">
        <v>312</v>
      </c>
      <c r="G46" s="49" t="s">
        <v>359</v>
      </c>
      <c r="H46" s="20"/>
      <c r="I46" s="24" t="s">
        <v>17</v>
      </c>
      <c r="J46" s="21"/>
      <c r="K46" s="18"/>
      <c r="L46" s="50"/>
      <c r="M46" s="21">
        <v>220</v>
      </c>
    </row>
    <row r="47" spans="2:13" ht="110.25" hidden="1">
      <c r="B47" s="112">
        <f t="shared" si="0"/>
        <v>45</v>
      </c>
      <c r="C47" s="16">
        <v>44650</v>
      </c>
      <c r="D47" s="47" t="s">
        <v>360</v>
      </c>
      <c r="E47" s="24" t="s">
        <v>89</v>
      </c>
      <c r="F47" s="18" t="s">
        <v>361</v>
      </c>
      <c r="G47" s="49" t="s">
        <v>362</v>
      </c>
      <c r="H47" s="20"/>
      <c r="I47" s="24" t="s">
        <v>17</v>
      </c>
      <c r="J47" s="21"/>
      <c r="K47" s="18"/>
      <c r="L47" s="50"/>
      <c r="M47" s="21">
        <v>720</v>
      </c>
    </row>
    <row r="48" spans="2:13" ht="94.5" hidden="1">
      <c r="B48" s="112">
        <f t="shared" si="0"/>
        <v>46</v>
      </c>
      <c r="C48" s="16">
        <v>44652</v>
      </c>
      <c r="D48" s="47" t="s">
        <v>363</v>
      </c>
      <c r="E48" s="24" t="s">
        <v>89</v>
      </c>
      <c r="F48" s="18" t="s">
        <v>55</v>
      </c>
      <c r="G48" s="49" t="s">
        <v>364</v>
      </c>
      <c r="H48" s="20"/>
      <c r="I48" s="24" t="s">
        <v>17</v>
      </c>
      <c r="J48" s="21"/>
      <c r="K48" s="18"/>
      <c r="L48" s="50"/>
      <c r="M48" s="21">
        <v>3100</v>
      </c>
    </row>
    <row r="49" spans="2:13" ht="47.25" hidden="1">
      <c r="B49" s="112">
        <f t="shared" si="0"/>
        <v>47</v>
      </c>
      <c r="C49" s="16">
        <v>44652</v>
      </c>
      <c r="D49" s="47" t="s">
        <v>336</v>
      </c>
      <c r="E49" s="24" t="s">
        <v>89</v>
      </c>
      <c r="F49" s="18" t="s">
        <v>337</v>
      </c>
      <c r="G49" s="49" t="s">
        <v>365</v>
      </c>
      <c r="H49" s="20"/>
      <c r="I49" s="24" t="s">
        <v>17</v>
      </c>
      <c r="J49" s="21"/>
      <c r="K49" s="18"/>
      <c r="L49" s="50"/>
      <c r="M49" s="21">
        <v>2400</v>
      </c>
    </row>
    <row r="50" spans="2:13" ht="47.25" hidden="1">
      <c r="B50" s="112">
        <f t="shared" si="0"/>
        <v>48</v>
      </c>
      <c r="C50" s="16">
        <v>44657</v>
      </c>
      <c r="D50" s="47">
        <v>8893758148</v>
      </c>
      <c r="E50" s="24" t="s">
        <v>89</v>
      </c>
      <c r="F50" s="18" t="s">
        <v>294</v>
      </c>
      <c r="G50" s="49" t="s">
        <v>366</v>
      </c>
      <c r="H50" s="20"/>
      <c r="I50" s="24" t="s">
        <v>17</v>
      </c>
      <c r="J50" s="21"/>
      <c r="K50" s="18"/>
      <c r="L50" s="50"/>
      <c r="M50" s="21">
        <f>41607+3500</f>
        <v>45107</v>
      </c>
    </row>
    <row r="51" spans="2:13" ht="78.75" hidden="1">
      <c r="B51" s="112">
        <f t="shared" si="0"/>
        <v>49</v>
      </c>
      <c r="C51" s="16">
        <v>44658</v>
      </c>
      <c r="D51" s="47" t="s">
        <v>367</v>
      </c>
      <c r="E51" s="24" t="s">
        <v>89</v>
      </c>
      <c r="F51" s="18" t="s">
        <v>368</v>
      </c>
      <c r="G51" s="49" t="s">
        <v>369</v>
      </c>
      <c r="H51" s="20"/>
      <c r="I51" s="24" t="s">
        <v>17</v>
      </c>
      <c r="J51" s="21"/>
      <c r="K51" s="18"/>
      <c r="L51" s="50"/>
      <c r="M51" s="21">
        <f>77990+4547.79</f>
        <v>82537.79</v>
      </c>
    </row>
    <row r="52" spans="2:13" ht="110.25" hidden="1">
      <c r="B52" s="112">
        <f t="shared" si="0"/>
        <v>50</v>
      </c>
      <c r="C52" s="16">
        <v>44660</v>
      </c>
      <c r="D52" s="47" t="s">
        <v>370</v>
      </c>
      <c r="E52" s="24" t="s">
        <v>89</v>
      </c>
      <c r="F52" s="18" t="s">
        <v>371</v>
      </c>
      <c r="G52" s="49" t="s">
        <v>372</v>
      </c>
      <c r="H52" s="20"/>
      <c r="I52" s="24" t="s">
        <v>17</v>
      </c>
      <c r="J52" s="21"/>
      <c r="K52" s="18"/>
      <c r="L52" s="50"/>
      <c r="M52" s="21">
        <v>116050.66</v>
      </c>
    </row>
    <row r="53" spans="2:13" ht="47.25" hidden="1">
      <c r="B53" s="112">
        <f t="shared" si="0"/>
        <v>51</v>
      </c>
      <c r="C53" s="16">
        <v>44664</v>
      </c>
      <c r="D53" s="17" t="s">
        <v>373</v>
      </c>
      <c r="E53" s="24" t="s">
        <v>89</v>
      </c>
      <c r="F53" s="18" t="s">
        <v>294</v>
      </c>
      <c r="G53" s="20" t="s">
        <v>374</v>
      </c>
      <c r="H53" s="20"/>
      <c r="I53" s="24" t="s">
        <v>21</v>
      </c>
      <c r="J53" s="21">
        <v>6500</v>
      </c>
      <c r="K53" s="18"/>
      <c r="L53" s="29"/>
      <c r="M53" s="21"/>
    </row>
    <row r="54" spans="2:13" ht="63" hidden="1">
      <c r="B54" s="112">
        <f t="shared" si="0"/>
        <v>52</v>
      </c>
      <c r="C54" s="16">
        <v>44670</v>
      </c>
      <c r="D54" s="17">
        <v>8048747424</v>
      </c>
      <c r="E54" s="24" t="s">
        <v>89</v>
      </c>
      <c r="F54" s="18" t="s">
        <v>263</v>
      </c>
      <c r="G54" s="26" t="s">
        <v>375</v>
      </c>
      <c r="H54" s="52"/>
      <c r="I54" s="24" t="s">
        <v>17</v>
      </c>
      <c r="J54" s="53"/>
      <c r="K54" s="18"/>
      <c r="L54" s="29"/>
      <c r="M54" s="21">
        <f>6666.72+2374.82+2235.12+2235.12+457.29+576.92+1492+1492.17</f>
        <v>17530.16</v>
      </c>
    </row>
    <row r="55" spans="2:13" ht="94.5" hidden="1">
      <c r="B55" s="112">
        <f t="shared" si="0"/>
        <v>53</v>
      </c>
      <c r="C55" s="16">
        <v>44670</v>
      </c>
      <c r="D55" s="17" t="s">
        <v>347</v>
      </c>
      <c r="E55" s="18" t="s">
        <v>89</v>
      </c>
      <c r="F55" s="18" t="s">
        <v>376</v>
      </c>
      <c r="G55" s="20" t="s">
        <v>377</v>
      </c>
      <c r="H55" s="20"/>
      <c r="I55" s="18" t="s">
        <v>21</v>
      </c>
      <c r="J55" s="21">
        <v>139000</v>
      </c>
      <c r="K55" s="18"/>
      <c r="L55" s="18"/>
      <c r="M55" s="21"/>
    </row>
    <row r="56" spans="2:13" ht="78.75" hidden="1">
      <c r="B56" s="112">
        <f t="shared" si="0"/>
        <v>54</v>
      </c>
      <c r="C56" s="16">
        <v>44671</v>
      </c>
      <c r="D56" s="54" t="s">
        <v>305</v>
      </c>
      <c r="E56" s="18" t="s">
        <v>89</v>
      </c>
      <c r="F56" s="18" t="s">
        <v>306</v>
      </c>
      <c r="G56" s="26" t="s">
        <v>378</v>
      </c>
      <c r="H56" s="25"/>
      <c r="I56" s="24" t="s">
        <v>21</v>
      </c>
      <c r="J56" s="21">
        <v>7997.68</v>
      </c>
      <c r="K56" s="18"/>
      <c r="L56" s="50"/>
      <c r="M56" s="21"/>
    </row>
    <row r="57" spans="2:13" ht="101.25" customHeight="1" hidden="1">
      <c r="B57" s="112">
        <f t="shared" si="0"/>
        <v>55</v>
      </c>
      <c r="C57" s="16">
        <v>44672</v>
      </c>
      <c r="D57" s="54"/>
      <c r="E57" s="18" t="s">
        <v>89</v>
      </c>
      <c r="F57" s="51" t="s">
        <v>379</v>
      </c>
      <c r="G57" s="20" t="s">
        <v>380</v>
      </c>
      <c r="H57" s="20"/>
      <c r="I57" s="24" t="s">
        <v>17</v>
      </c>
      <c r="J57" s="21"/>
      <c r="K57" s="18"/>
      <c r="L57" s="29"/>
      <c r="M57" s="21">
        <v>450</v>
      </c>
    </row>
    <row r="58" spans="2:13" ht="47.25" hidden="1">
      <c r="B58" s="112">
        <f t="shared" si="0"/>
        <v>56</v>
      </c>
      <c r="C58" s="16">
        <v>44677</v>
      </c>
      <c r="D58" s="17"/>
      <c r="E58" s="24" t="s">
        <v>89</v>
      </c>
      <c r="F58" s="18" t="s">
        <v>226</v>
      </c>
      <c r="G58" s="20" t="s">
        <v>381</v>
      </c>
      <c r="H58" s="20"/>
      <c r="I58" s="24"/>
      <c r="J58" s="21"/>
      <c r="K58" s="18"/>
      <c r="L58" s="29"/>
      <c r="M58" s="21"/>
    </row>
    <row r="59" spans="2:13" ht="78.75" hidden="1">
      <c r="B59" s="112">
        <f t="shared" si="0"/>
        <v>57</v>
      </c>
      <c r="C59" s="16">
        <v>44678</v>
      </c>
      <c r="D59" s="17" t="s">
        <v>382</v>
      </c>
      <c r="E59" s="24" t="s">
        <v>89</v>
      </c>
      <c r="F59" s="18" t="s">
        <v>196</v>
      </c>
      <c r="G59" s="49" t="s">
        <v>383</v>
      </c>
      <c r="H59" s="20"/>
      <c r="I59" s="24" t="s">
        <v>17</v>
      </c>
      <c r="J59" s="21"/>
      <c r="K59" s="18"/>
      <c r="L59" s="29"/>
      <c r="M59" s="21">
        <v>229.24</v>
      </c>
    </row>
    <row r="60" spans="2:13" ht="141.75" hidden="1">
      <c r="B60" s="112">
        <f t="shared" si="0"/>
        <v>58</v>
      </c>
      <c r="C60" s="16">
        <v>44678</v>
      </c>
      <c r="D60" s="47" t="s">
        <v>384</v>
      </c>
      <c r="E60" s="18" t="s">
        <v>89</v>
      </c>
      <c r="F60" s="40" t="s">
        <v>385</v>
      </c>
      <c r="G60" s="20" t="s">
        <v>386</v>
      </c>
      <c r="H60" s="20"/>
      <c r="I60" s="18" t="s">
        <v>17</v>
      </c>
      <c r="J60" s="21"/>
      <c r="K60" s="18"/>
      <c r="L60" s="29"/>
      <c r="M60" s="21">
        <f>14388.32+7435.43</f>
        <v>21823.75</v>
      </c>
    </row>
    <row r="61" spans="2:13" ht="78.75" hidden="1">
      <c r="B61" s="112">
        <f t="shared" si="0"/>
        <v>59</v>
      </c>
      <c r="C61" s="16">
        <v>44679</v>
      </c>
      <c r="D61" s="17" t="s">
        <v>320</v>
      </c>
      <c r="E61" s="24" t="s">
        <v>89</v>
      </c>
      <c r="F61" s="40" t="s">
        <v>92</v>
      </c>
      <c r="G61" s="20" t="s">
        <v>387</v>
      </c>
      <c r="H61" s="20"/>
      <c r="I61" s="24" t="s">
        <v>17</v>
      </c>
      <c r="J61" s="55"/>
      <c r="K61" s="18"/>
      <c r="L61" s="29"/>
      <c r="M61" s="21">
        <v>589.77</v>
      </c>
    </row>
    <row r="62" spans="2:17" ht="110.25" hidden="1">
      <c r="B62" s="112">
        <f t="shared" si="0"/>
        <v>60</v>
      </c>
      <c r="C62" s="16">
        <v>44679</v>
      </c>
      <c r="D62" s="17" t="s">
        <v>52</v>
      </c>
      <c r="E62" s="24" t="s">
        <v>89</v>
      </c>
      <c r="F62" s="18" t="s">
        <v>388</v>
      </c>
      <c r="G62" s="20" t="s">
        <v>389</v>
      </c>
      <c r="H62" s="20"/>
      <c r="I62" s="24"/>
      <c r="J62" s="21"/>
      <c r="K62" s="18"/>
      <c r="L62" s="29"/>
      <c r="M62" s="21"/>
      <c r="Q62" s="8"/>
    </row>
    <row r="63" spans="2:13" ht="94.5" hidden="1">
      <c r="B63" s="112">
        <f t="shared" si="0"/>
        <v>61</v>
      </c>
      <c r="C63" s="16">
        <v>44679</v>
      </c>
      <c r="D63" s="23" t="s">
        <v>327</v>
      </c>
      <c r="E63" s="18" t="s">
        <v>89</v>
      </c>
      <c r="F63" s="18" t="s">
        <v>328</v>
      </c>
      <c r="G63" s="20" t="s">
        <v>390</v>
      </c>
      <c r="H63" s="20"/>
      <c r="I63" s="24" t="s">
        <v>21</v>
      </c>
      <c r="J63" s="55">
        <v>3214.66</v>
      </c>
      <c r="K63" s="18"/>
      <c r="L63" s="29"/>
      <c r="M63" s="21"/>
    </row>
    <row r="64" spans="2:13" ht="47.25" hidden="1">
      <c r="B64" s="112">
        <f t="shared" si="0"/>
        <v>62</v>
      </c>
      <c r="C64" s="16">
        <v>44684</v>
      </c>
      <c r="D64" s="17" t="s">
        <v>373</v>
      </c>
      <c r="E64" s="18" t="s">
        <v>89</v>
      </c>
      <c r="F64" s="18" t="s">
        <v>294</v>
      </c>
      <c r="G64" s="20" t="s">
        <v>391</v>
      </c>
      <c r="H64" s="20"/>
      <c r="I64" s="24" t="s">
        <v>17</v>
      </c>
      <c r="J64" s="21"/>
      <c r="K64" s="18"/>
      <c r="L64" s="29"/>
      <c r="M64" s="21">
        <v>6500</v>
      </c>
    </row>
    <row r="65" spans="2:13" ht="63" hidden="1">
      <c r="B65" s="112">
        <f t="shared" si="0"/>
        <v>63</v>
      </c>
      <c r="C65" s="16">
        <v>44685</v>
      </c>
      <c r="D65" s="17" t="s">
        <v>392</v>
      </c>
      <c r="E65" s="18" t="s">
        <v>89</v>
      </c>
      <c r="F65" s="18" t="s">
        <v>393</v>
      </c>
      <c r="G65" s="20" t="s">
        <v>394</v>
      </c>
      <c r="H65" s="20"/>
      <c r="I65" s="24" t="s">
        <v>21</v>
      </c>
      <c r="J65" s="21">
        <v>3606.14</v>
      </c>
      <c r="K65" s="18"/>
      <c r="L65" s="18"/>
      <c r="M65" s="21"/>
    </row>
    <row r="66" spans="2:13" ht="63" hidden="1">
      <c r="B66" s="112">
        <f t="shared" si="0"/>
        <v>64</v>
      </c>
      <c r="C66" s="16">
        <v>44691</v>
      </c>
      <c r="D66" s="56" t="s">
        <v>395</v>
      </c>
      <c r="E66" s="18" t="s">
        <v>89</v>
      </c>
      <c r="F66" s="51" t="s">
        <v>396</v>
      </c>
      <c r="G66" s="20" t="s">
        <v>397</v>
      </c>
      <c r="H66" s="20"/>
      <c r="I66" s="24" t="s">
        <v>17</v>
      </c>
      <c r="J66" s="21"/>
      <c r="K66" s="18"/>
      <c r="L66" s="29"/>
      <c r="M66" s="21">
        <f>8774.52/3*2</f>
        <v>5849.68</v>
      </c>
    </row>
    <row r="67" spans="2:13" ht="110.25" hidden="1">
      <c r="B67" s="112">
        <f t="shared" si="0"/>
        <v>65</v>
      </c>
      <c r="C67" s="16">
        <v>44692</v>
      </c>
      <c r="D67" s="17" t="s">
        <v>398</v>
      </c>
      <c r="E67" s="24" t="s">
        <v>89</v>
      </c>
      <c r="F67" s="18" t="s">
        <v>399</v>
      </c>
      <c r="G67" s="20" t="s">
        <v>400</v>
      </c>
      <c r="H67" s="20"/>
      <c r="I67" s="24" t="s">
        <v>17</v>
      </c>
      <c r="J67" s="21"/>
      <c r="K67" s="18"/>
      <c r="L67" s="29"/>
      <c r="M67" s="21">
        <f>1500+900</f>
        <v>2400</v>
      </c>
    </row>
    <row r="68" spans="2:13" ht="94.5" hidden="1">
      <c r="B68" s="112">
        <f t="shared" si="0"/>
        <v>66</v>
      </c>
      <c r="C68" s="16">
        <v>44698</v>
      </c>
      <c r="D68" s="17" t="s">
        <v>401</v>
      </c>
      <c r="E68" s="24" t="s">
        <v>89</v>
      </c>
      <c r="F68" s="18" t="s">
        <v>402</v>
      </c>
      <c r="G68" s="20" t="s">
        <v>403</v>
      </c>
      <c r="H68" s="20"/>
      <c r="I68" s="24" t="s">
        <v>17</v>
      </c>
      <c r="J68" s="21"/>
      <c r="K68" s="18"/>
      <c r="L68" s="29"/>
      <c r="M68" s="21">
        <v>1778.85</v>
      </c>
    </row>
    <row r="69" spans="2:13" ht="63" hidden="1">
      <c r="B69" s="112">
        <f t="shared" si="0"/>
        <v>67</v>
      </c>
      <c r="C69" s="16">
        <v>44700</v>
      </c>
      <c r="D69" s="17" t="s">
        <v>404</v>
      </c>
      <c r="E69" s="24" t="s">
        <v>89</v>
      </c>
      <c r="F69" s="18" t="s">
        <v>405</v>
      </c>
      <c r="G69" s="20" t="s">
        <v>406</v>
      </c>
      <c r="H69" s="20"/>
      <c r="I69" s="24" t="s">
        <v>17</v>
      </c>
      <c r="J69" s="55"/>
      <c r="K69" s="18"/>
      <c r="L69" s="29"/>
      <c r="M69" s="21">
        <f>28452.17+16000</f>
        <v>44452.17</v>
      </c>
    </row>
    <row r="70" spans="2:13" ht="63" hidden="1">
      <c r="B70" s="112">
        <f t="shared" si="0"/>
        <v>68</v>
      </c>
      <c r="C70" s="16">
        <v>44701</v>
      </c>
      <c r="D70" s="17"/>
      <c r="E70" s="24" t="s">
        <v>89</v>
      </c>
      <c r="F70" s="18" t="s">
        <v>196</v>
      </c>
      <c r="G70" s="20" t="s">
        <v>407</v>
      </c>
      <c r="H70" s="51"/>
      <c r="I70" s="24" t="s">
        <v>21</v>
      </c>
      <c r="J70" s="55">
        <v>300</v>
      </c>
      <c r="K70" s="18"/>
      <c r="L70" s="29"/>
      <c r="M70" s="21">
        <v>300</v>
      </c>
    </row>
    <row r="71" spans="2:13" ht="78.75" hidden="1">
      <c r="B71" s="112">
        <f t="shared" si="0"/>
        <v>69</v>
      </c>
      <c r="C71" s="16">
        <v>44705</v>
      </c>
      <c r="D71" s="17">
        <v>8893758148</v>
      </c>
      <c r="E71" s="24" t="s">
        <v>89</v>
      </c>
      <c r="F71" s="18" t="s">
        <v>294</v>
      </c>
      <c r="G71" s="20" t="s">
        <v>408</v>
      </c>
      <c r="H71" s="52"/>
      <c r="I71" s="24" t="s">
        <v>17</v>
      </c>
      <c r="J71" s="21"/>
      <c r="K71" s="35"/>
      <c r="L71" s="117"/>
      <c r="M71" s="118">
        <f>23543.1+2299</f>
        <v>25842.1</v>
      </c>
    </row>
    <row r="72" spans="2:13" ht="126" hidden="1">
      <c r="B72" s="112">
        <f t="shared" si="0"/>
        <v>70</v>
      </c>
      <c r="C72" s="16">
        <v>44705</v>
      </c>
      <c r="D72" s="17" t="s">
        <v>356</v>
      </c>
      <c r="E72" s="24" t="s">
        <v>89</v>
      </c>
      <c r="F72" s="18" t="s">
        <v>309</v>
      </c>
      <c r="G72" s="20" t="s">
        <v>409</v>
      </c>
      <c r="H72" s="20"/>
      <c r="I72" s="24" t="s">
        <v>17</v>
      </c>
      <c r="J72" s="21"/>
      <c r="K72" s="18"/>
      <c r="L72" s="29"/>
      <c r="M72" s="21">
        <v>22727.27</v>
      </c>
    </row>
    <row r="73" spans="2:13" ht="47.25" hidden="1">
      <c r="B73" s="112">
        <f t="shared" si="0"/>
        <v>71</v>
      </c>
      <c r="C73" s="16">
        <v>44707</v>
      </c>
      <c r="D73" s="17" t="s">
        <v>302</v>
      </c>
      <c r="E73" s="24" t="s">
        <v>89</v>
      </c>
      <c r="F73" s="18" t="s">
        <v>303</v>
      </c>
      <c r="G73" s="20" t="s">
        <v>410</v>
      </c>
      <c r="H73" s="57"/>
      <c r="I73" s="24" t="s">
        <v>17</v>
      </c>
      <c r="J73" s="34"/>
      <c r="K73" s="18"/>
      <c r="L73" s="29"/>
      <c r="M73" s="21">
        <v>3150</v>
      </c>
    </row>
    <row r="74" spans="2:13" ht="189" hidden="1">
      <c r="B74" s="112">
        <f t="shared" si="0"/>
        <v>72</v>
      </c>
      <c r="C74" s="16">
        <v>44720</v>
      </c>
      <c r="D74" s="17" t="s">
        <v>411</v>
      </c>
      <c r="E74" s="18" t="s">
        <v>89</v>
      </c>
      <c r="F74" s="18" t="s">
        <v>376</v>
      </c>
      <c r="G74" s="20" t="s">
        <v>412</v>
      </c>
      <c r="H74" s="20"/>
      <c r="I74" s="24" t="s">
        <v>21</v>
      </c>
      <c r="J74" s="21">
        <v>6718.11</v>
      </c>
      <c r="K74" s="18"/>
      <c r="L74" s="29"/>
      <c r="M74" s="21"/>
    </row>
    <row r="75" spans="2:13" ht="47.25" hidden="1">
      <c r="B75" s="112">
        <f t="shared" si="0"/>
        <v>73</v>
      </c>
      <c r="C75" s="16">
        <v>44726</v>
      </c>
      <c r="D75" s="17" t="s">
        <v>413</v>
      </c>
      <c r="E75" s="18" t="s">
        <v>89</v>
      </c>
      <c r="F75" s="40" t="s">
        <v>414</v>
      </c>
      <c r="G75" s="20" t="s">
        <v>415</v>
      </c>
      <c r="H75" s="20"/>
      <c r="I75" s="24" t="s">
        <v>17</v>
      </c>
      <c r="J75" s="34"/>
      <c r="K75" s="18"/>
      <c r="L75" s="29"/>
      <c r="M75" s="21">
        <v>390</v>
      </c>
    </row>
    <row r="76" spans="2:13" ht="110.25" hidden="1">
      <c r="B76" s="112">
        <f t="shared" si="0"/>
        <v>74</v>
      </c>
      <c r="C76" s="16">
        <v>44726</v>
      </c>
      <c r="D76" s="17" t="s">
        <v>416</v>
      </c>
      <c r="E76" s="24" t="s">
        <v>89</v>
      </c>
      <c r="F76" s="18" t="s">
        <v>417</v>
      </c>
      <c r="G76" s="20" t="s">
        <v>418</v>
      </c>
      <c r="H76" s="20"/>
      <c r="I76" s="24" t="s">
        <v>17</v>
      </c>
      <c r="J76" s="21"/>
      <c r="K76" s="18"/>
      <c r="L76" s="29"/>
      <c r="M76" s="21">
        <v>37818</v>
      </c>
    </row>
    <row r="77" spans="2:13" ht="94.5" hidden="1">
      <c r="B77" s="112">
        <f t="shared" si="0"/>
        <v>75</v>
      </c>
      <c r="C77" s="16">
        <v>44726</v>
      </c>
      <c r="D77" s="17" t="s">
        <v>419</v>
      </c>
      <c r="E77" s="24" t="s">
        <v>89</v>
      </c>
      <c r="F77" s="18" t="s">
        <v>420</v>
      </c>
      <c r="G77" s="20" t="s">
        <v>421</v>
      </c>
      <c r="H77" s="20"/>
      <c r="I77" s="24" t="s">
        <v>17</v>
      </c>
      <c r="J77" s="21"/>
      <c r="K77" s="18"/>
      <c r="L77" s="29"/>
      <c r="M77" s="21">
        <v>1110.86</v>
      </c>
    </row>
    <row r="78" spans="2:13" ht="63" hidden="1">
      <c r="B78" s="112">
        <f t="shared" si="0"/>
        <v>76</v>
      </c>
      <c r="C78" s="16">
        <v>44733</v>
      </c>
      <c r="D78" s="17" t="s">
        <v>257</v>
      </c>
      <c r="E78" s="24" t="s">
        <v>89</v>
      </c>
      <c r="F78" s="18" t="s">
        <v>29</v>
      </c>
      <c r="G78" s="20" t="s">
        <v>422</v>
      </c>
      <c r="H78" s="20"/>
      <c r="I78" s="24" t="s">
        <v>17</v>
      </c>
      <c r="J78" s="21"/>
      <c r="K78" s="18"/>
      <c r="L78" s="29"/>
      <c r="M78" s="21">
        <v>995.85</v>
      </c>
    </row>
    <row r="79" spans="2:13" ht="47.25" hidden="1">
      <c r="B79" s="22">
        <f t="shared" si="0"/>
        <v>77</v>
      </c>
      <c r="C79" s="16">
        <v>44741</v>
      </c>
      <c r="D79" s="17" t="s">
        <v>423</v>
      </c>
      <c r="E79" s="24" t="s">
        <v>89</v>
      </c>
      <c r="F79" s="18" t="s">
        <v>281</v>
      </c>
      <c r="G79" s="20" t="s">
        <v>424</v>
      </c>
      <c r="H79" s="20"/>
      <c r="I79" s="24" t="s">
        <v>21</v>
      </c>
      <c r="J79" s="21">
        <v>4519.5</v>
      </c>
      <c r="K79" s="18"/>
      <c r="L79" s="26"/>
      <c r="M79" s="21"/>
    </row>
    <row r="80" spans="2:13" ht="78.75" hidden="1">
      <c r="B80" s="22">
        <f t="shared" si="0"/>
        <v>78</v>
      </c>
      <c r="C80" s="16">
        <v>44741</v>
      </c>
      <c r="D80" s="17" t="s">
        <v>305</v>
      </c>
      <c r="E80" s="24" t="s">
        <v>89</v>
      </c>
      <c r="F80" s="18" t="s">
        <v>306</v>
      </c>
      <c r="G80" s="20" t="s">
        <v>425</v>
      </c>
      <c r="H80" s="25"/>
      <c r="I80" s="24" t="s">
        <v>21</v>
      </c>
      <c r="J80" s="21">
        <v>3220.55</v>
      </c>
      <c r="K80" s="18"/>
      <c r="L80" s="29"/>
      <c r="M80" s="21"/>
    </row>
    <row r="81" spans="2:13" ht="94.5" hidden="1">
      <c r="B81" s="22">
        <f t="shared" si="0"/>
        <v>79</v>
      </c>
      <c r="C81" s="16">
        <v>44741</v>
      </c>
      <c r="D81" s="17" t="s">
        <v>125</v>
      </c>
      <c r="E81" s="24" t="s">
        <v>89</v>
      </c>
      <c r="F81" s="18" t="s">
        <v>368</v>
      </c>
      <c r="G81" s="20" t="s">
        <v>426</v>
      </c>
      <c r="H81" s="20"/>
      <c r="I81" s="24" t="s">
        <v>21</v>
      </c>
      <c r="J81" s="21">
        <v>7883.76</v>
      </c>
      <c r="K81" s="18"/>
      <c r="L81" s="29"/>
      <c r="M81" s="21"/>
    </row>
    <row r="82" spans="2:13" ht="47.25" hidden="1">
      <c r="B82" s="22">
        <f t="shared" si="0"/>
        <v>80</v>
      </c>
      <c r="C82" s="16">
        <v>44761</v>
      </c>
      <c r="D82" s="17" t="s">
        <v>427</v>
      </c>
      <c r="E82" s="24" t="s">
        <v>89</v>
      </c>
      <c r="F82" s="18" t="s">
        <v>29</v>
      </c>
      <c r="G82" s="20" t="s">
        <v>107</v>
      </c>
      <c r="H82" s="20"/>
      <c r="I82" s="24" t="s">
        <v>21</v>
      </c>
      <c r="J82" s="21">
        <v>400</v>
      </c>
      <c r="K82" s="18"/>
      <c r="L82" s="29"/>
      <c r="M82" s="21"/>
    </row>
    <row r="83" spans="2:13" ht="141.75">
      <c r="B83" s="22">
        <f t="shared" si="0"/>
        <v>81</v>
      </c>
      <c r="C83" s="16">
        <v>44764</v>
      </c>
      <c r="D83" s="17" t="s">
        <v>428</v>
      </c>
      <c r="E83" s="24" t="s">
        <v>89</v>
      </c>
      <c r="F83" s="18" t="s">
        <v>118</v>
      </c>
      <c r="G83" s="20" t="s">
        <v>429</v>
      </c>
      <c r="H83" s="20"/>
      <c r="I83" s="24" t="s">
        <v>21</v>
      </c>
      <c r="J83" s="21">
        <v>97659.34</v>
      </c>
      <c r="K83" s="18"/>
      <c r="L83" s="29"/>
      <c r="M83" s="21"/>
    </row>
    <row r="84" spans="2:13" ht="73.5" customHeight="1" hidden="1">
      <c r="B84" s="22">
        <f t="shared" si="0"/>
        <v>82</v>
      </c>
      <c r="C84" s="16">
        <v>44768</v>
      </c>
      <c r="D84" s="17">
        <v>9341721809</v>
      </c>
      <c r="E84" s="24" t="s">
        <v>89</v>
      </c>
      <c r="F84" s="18" t="s">
        <v>430</v>
      </c>
      <c r="G84" s="61" t="s">
        <v>431</v>
      </c>
      <c r="H84" s="52"/>
      <c r="I84" s="24" t="s">
        <v>21</v>
      </c>
      <c r="J84" s="21">
        <v>308803.76</v>
      </c>
      <c r="K84" s="18"/>
      <c r="L84" s="29"/>
      <c r="M84" s="21"/>
    </row>
    <row r="85" spans="2:13" ht="63" hidden="1">
      <c r="B85" s="22">
        <f t="shared" si="0"/>
        <v>83</v>
      </c>
      <c r="C85" s="16">
        <v>44775</v>
      </c>
      <c r="D85" s="23"/>
      <c r="E85" s="24" t="s">
        <v>89</v>
      </c>
      <c r="F85" s="18" t="s">
        <v>432</v>
      </c>
      <c r="G85" s="20" t="s">
        <v>433</v>
      </c>
      <c r="H85" s="20"/>
      <c r="I85" s="24" t="s">
        <v>17</v>
      </c>
      <c r="J85" s="21"/>
      <c r="K85" s="21"/>
      <c r="L85" s="29"/>
      <c r="M85" s="21">
        <v>771.78</v>
      </c>
    </row>
    <row r="86" spans="2:13" ht="57" hidden="1">
      <c r="B86" s="22">
        <f t="shared" si="0"/>
        <v>84</v>
      </c>
      <c r="C86" s="16">
        <v>44776</v>
      </c>
      <c r="D86" s="47" t="s">
        <v>434</v>
      </c>
      <c r="E86" s="24" t="s">
        <v>89</v>
      </c>
      <c r="F86" s="18" t="s">
        <v>435</v>
      </c>
      <c r="G86" s="26" t="s">
        <v>436</v>
      </c>
      <c r="H86" s="45"/>
      <c r="I86" s="18" t="s">
        <v>17</v>
      </c>
      <c r="J86" s="21"/>
      <c r="K86" s="21"/>
      <c r="L86" s="29"/>
      <c r="M86" s="21">
        <v>8391.56</v>
      </c>
    </row>
    <row r="87" spans="2:13" ht="63" hidden="1">
      <c r="B87" s="22">
        <f t="shared" si="0"/>
        <v>85</v>
      </c>
      <c r="C87" s="16">
        <v>44784</v>
      </c>
      <c r="D87" s="47" t="s">
        <v>305</v>
      </c>
      <c r="E87" s="24" t="s">
        <v>89</v>
      </c>
      <c r="F87" s="18" t="s">
        <v>306</v>
      </c>
      <c r="G87" s="20" t="s">
        <v>437</v>
      </c>
      <c r="H87" s="45"/>
      <c r="I87" s="24" t="s">
        <v>17</v>
      </c>
      <c r="J87" s="62"/>
      <c r="K87" s="21"/>
      <c r="L87" s="29"/>
      <c r="M87" s="21">
        <f>9302.92+377.96+556.94+3000</f>
        <v>13237.82</v>
      </c>
    </row>
    <row r="88" spans="2:13" ht="157.5" hidden="1">
      <c r="B88" s="22">
        <f t="shared" si="0"/>
        <v>86</v>
      </c>
      <c r="C88" s="16">
        <v>44797</v>
      </c>
      <c r="D88" s="23">
        <v>9337698029</v>
      </c>
      <c r="E88" s="18" t="s">
        <v>89</v>
      </c>
      <c r="F88" s="18" t="s">
        <v>438</v>
      </c>
      <c r="G88" s="20" t="s">
        <v>439</v>
      </c>
      <c r="H88" s="20"/>
      <c r="I88" s="24" t="s">
        <v>21</v>
      </c>
      <c r="J88" s="21">
        <v>18800</v>
      </c>
      <c r="K88" s="18"/>
      <c r="L88" s="29"/>
      <c r="M88" s="21"/>
    </row>
    <row r="89" spans="2:13" ht="63" hidden="1">
      <c r="B89" s="22">
        <f t="shared" si="0"/>
        <v>87</v>
      </c>
      <c r="C89" s="16">
        <v>44798</v>
      </c>
      <c r="D89" s="17" t="s">
        <v>427</v>
      </c>
      <c r="E89" s="18" t="s">
        <v>89</v>
      </c>
      <c r="F89" s="18" t="s">
        <v>29</v>
      </c>
      <c r="G89" s="20" t="s">
        <v>440</v>
      </c>
      <c r="H89" s="20"/>
      <c r="I89" s="18" t="s">
        <v>17</v>
      </c>
      <c r="J89" s="21"/>
      <c r="K89" s="63"/>
      <c r="L89" s="29"/>
      <c r="M89" s="21">
        <v>188.36</v>
      </c>
    </row>
    <row r="90" spans="2:13" ht="94.5" hidden="1">
      <c r="B90" s="22">
        <f t="shared" si="0"/>
        <v>88</v>
      </c>
      <c r="C90" s="16">
        <v>44798</v>
      </c>
      <c r="D90" s="17" t="s">
        <v>98</v>
      </c>
      <c r="E90" s="24" t="s">
        <v>89</v>
      </c>
      <c r="F90" s="18" t="s">
        <v>55</v>
      </c>
      <c r="G90" s="64" t="s">
        <v>441</v>
      </c>
      <c r="H90" s="65"/>
      <c r="I90" s="24" t="s">
        <v>17</v>
      </c>
      <c r="J90" s="66"/>
      <c r="K90" s="18"/>
      <c r="L90" s="29"/>
      <c r="M90" s="21">
        <v>1670</v>
      </c>
    </row>
    <row r="91" spans="2:13" ht="78.75" hidden="1">
      <c r="B91" s="22">
        <f t="shared" si="0"/>
        <v>89</v>
      </c>
      <c r="C91" s="16">
        <v>44798</v>
      </c>
      <c r="D91" s="47" t="s">
        <v>423</v>
      </c>
      <c r="E91" s="18" t="s">
        <v>89</v>
      </c>
      <c r="F91" s="18" t="s">
        <v>281</v>
      </c>
      <c r="G91" s="20" t="s">
        <v>442</v>
      </c>
      <c r="H91" s="20"/>
      <c r="I91" s="24" t="s">
        <v>17</v>
      </c>
      <c r="J91" s="67"/>
      <c r="K91" s="18"/>
      <c r="L91" s="26"/>
      <c r="M91" s="21">
        <v>4519.5</v>
      </c>
    </row>
    <row r="92" spans="2:13" ht="126" hidden="1">
      <c r="B92" s="22">
        <f t="shared" si="0"/>
        <v>90</v>
      </c>
      <c r="C92" s="16">
        <v>44798</v>
      </c>
      <c r="D92" s="17" t="s">
        <v>443</v>
      </c>
      <c r="E92" s="24" t="s">
        <v>89</v>
      </c>
      <c r="F92" s="18" t="s">
        <v>444</v>
      </c>
      <c r="G92" s="20" t="s">
        <v>445</v>
      </c>
      <c r="H92" s="20"/>
      <c r="I92" s="24" t="s">
        <v>21</v>
      </c>
      <c r="J92" s="21">
        <v>65890.07</v>
      </c>
      <c r="K92" s="18"/>
      <c r="L92" s="29"/>
      <c r="M92" s="21"/>
    </row>
    <row r="93" spans="2:13" ht="189" hidden="1">
      <c r="B93" s="22">
        <f t="shared" si="0"/>
        <v>91</v>
      </c>
      <c r="C93" s="16">
        <v>44819</v>
      </c>
      <c r="D93" s="17" t="s">
        <v>446</v>
      </c>
      <c r="E93" s="24" t="s">
        <v>89</v>
      </c>
      <c r="F93" s="18" t="s">
        <v>447</v>
      </c>
      <c r="G93" s="20" t="s">
        <v>448</v>
      </c>
      <c r="H93" s="20"/>
      <c r="I93" s="24" t="s">
        <v>21</v>
      </c>
      <c r="J93" s="21">
        <v>50000.46</v>
      </c>
      <c r="K93" s="18"/>
      <c r="L93" s="29"/>
      <c r="M93" s="21"/>
    </row>
    <row r="94" spans="2:13" ht="78.75" hidden="1">
      <c r="B94" s="22">
        <f t="shared" si="0"/>
        <v>92</v>
      </c>
      <c r="C94" s="16">
        <v>44819</v>
      </c>
      <c r="D94" s="17" t="s">
        <v>305</v>
      </c>
      <c r="E94" s="24" t="s">
        <v>89</v>
      </c>
      <c r="F94" s="18"/>
      <c r="G94" s="20" t="s">
        <v>449</v>
      </c>
      <c r="H94" s="20"/>
      <c r="I94" s="24"/>
      <c r="J94" s="21"/>
      <c r="K94" s="18"/>
      <c r="L94" s="29"/>
      <c r="M94" s="21"/>
    </row>
    <row r="95" spans="2:13" ht="63" hidden="1">
      <c r="B95" s="22">
        <f t="shared" si="0"/>
        <v>93</v>
      </c>
      <c r="C95" s="16">
        <v>44819</v>
      </c>
      <c r="D95" s="23"/>
      <c r="E95" s="24" t="s">
        <v>89</v>
      </c>
      <c r="F95" s="18" t="s">
        <v>432</v>
      </c>
      <c r="G95" s="20" t="s">
        <v>450</v>
      </c>
      <c r="H95" s="20"/>
      <c r="I95" s="24" t="s">
        <v>17</v>
      </c>
      <c r="J95" s="21"/>
      <c r="K95" s="21"/>
      <c r="L95" s="29"/>
      <c r="M95" s="21">
        <v>473.9</v>
      </c>
    </row>
    <row r="96" spans="2:13" ht="126" hidden="1">
      <c r="B96" s="22">
        <f t="shared" si="0"/>
        <v>94</v>
      </c>
      <c r="C96" s="16">
        <v>44826</v>
      </c>
      <c r="D96" s="17" t="s">
        <v>139</v>
      </c>
      <c r="E96" s="24" t="s">
        <v>89</v>
      </c>
      <c r="F96" s="18" t="s">
        <v>354</v>
      </c>
      <c r="G96" s="26" t="s">
        <v>451</v>
      </c>
      <c r="H96" s="68"/>
      <c r="I96" s="18" t="s">
        <v>17</v>
      </c>
      <c r="J96" s="21"/>
      <c r="K96" s="18"/>
      <c r="L96" s="29"/>
      <c r="M96" s="21">
        <v>29325.72</v>
      </c>
    </row>
    <row r="97" spans="2:13" ht="173.25" hidden="1">
      <c r="B97" s="22">
        <f t="shared" si="0"/>
        <v>95</v>
      </c>
      <c r="C97" s="16">
        <v>44833</v>
      </c>
      <c r="D97" s="17" t="s">
        <v>128</v>
      </c>
      <c r="E97" s="24" t="s">
        <v>89</v>
      </c>
      <c r="F97" s="18" t="s">
        <v>129</v>
      </c>
      <c r="G97" s="20" t="s">
        <v>452</v>
      </c>
      <c r="H97" s="20"/>
      <c r="I97" s="24" t="s">
        <v>21</v>
      </c>
      <c r="J97" s="21"/>
      <c r="K97" s="18"/>
      <c r="L97" s="18"/>
      <c r="M97" s="21">
        <v>10069.25</v>
      </c>
    </row>
    <row r="98" spans="2:13" ht="78.75" hidden="1">
      <c r="B98" s="22">
        <f t="shared" si="0"/>
        <v>96</v>
      </c>
      <c r="C98" s="16">
        <v>44833</v>
      </c>
      <c r="D98" s="17"/>
      <c r="E98" s="18" t="s">
        <v>89</v>
      </c>
      <c r="F98" s="51" t="s">
        <v>453</v>
      </c>
      <c r="G98" s="20" t="s">
        <v>454</v>
      </c>
      <c r="H98" s="25"/>
      <c r="I98" s="24"/>
      <c r="J98" s="21"/>
      <c r="K98" s="18"/>
      <c r="L98" s="29"/>
      <c r="M98" s="21"/>
    </row>
    <row r="99" spans="2:13" ht="126">
      <c r="B99" s="22">
        <f t="shared" si="0"/>
        <v>97</v>
      </c>
      <c r="C99" s="16">
        <v>44846</v>
      </c>
      <c r="D99" s="17" t="s">
        <v>117</v>
      </c>
      <c r="E99" s="18" t="s">
        <v>89</v>
      </c>
      <c r="F99" s="18" t="s">
        <v>118</v>
      </c>
      <c r="G99" s="20" t="s">
        <v>455</v>
      </c>
      <c r="H99" s="25"/>
      <c r="I99" s="24" t="s">
        <v>17</v>
      </c>
      <c r="J99" s="21"/>
      <c r="K99" s="18"/>
      <c r="L99" s="18"/>
      <c r="M99" s="21">
        <v>128198.64</v>
      </c>
    </row>
    <row r="100" spans="2:13" ht="63" hidden="1">
      <c r="B100" s="22">
        <f t="shared" si="0"/>
        <v>98</v>
      </c>
      <c r="C100" s="16">
        <v>44846</v>
      </c>
      <c r="D100" s="23" t="s">
        <v>456</v>
      </c>
      <c r="E100" s="24" t="s">
        <v>89</v>
      </c>
      <c r="F100" s="18" t="s">
        <v>317</v>
      </c>
      <c r="G100" s="20" t="s">
        <v>457</v>
      </c>
      <c r="H100" s="20"/>
      <c r="I100" s="24" t="s">
        <v>17</v>
      </c>
      <c r="J100" s="21"/>
      <c r="K100" s="18"/>
      <c r="L100" s="29"/>
      <c r="M100" s="21">
        <v>480</v>
      </c>
    </row>
    <row r="101" spans="2:13" ht="63" hidden="1">
      <c r="B101" s="22">
        <f t="shared" si="0"/>
        <v>99</v>
      </c>
      <c r="C101" s="16">
        <v>44846</v>
      </c>
      <c r="D101" s="17" t="s">
        <v>458</v>
      </c>
      <c r="E101" s="24" t="s">
        <v>89</v>
      </c>
      <c r="F101" s="18" t="s">
        <v>317</v>
      </c>
      <c r="G101" s="20" t="s">
        <v>459</v>
      </c>
      <c r="H101" s="20"/>
      <c r="I101" s="24" t="s">
        <v>17</v>
      </c>
      <c r="J101" s="21"/>
      <c r="K101" s="18"/>
      <c r="L101" s="18"/>
      <c r="M101" s="21">
        <v>480</v>
      </c>
    </row>
    <row r="102" spans="2:13" ht="94.5" hidden="1">
      <c r="B102" s="22">
        <f t="shared" si="0"/>
        <v>100</v>
      </c>
      <c r="C102" s="16">
        <v>44852</v>
      </c>
      <c r="D102" s="69" t="s">
        <v>182</v>
      </c>
      <c r="E102" s="18" t="s">
        <v>89</v>
      </c>
      <c r="F102" s="18" t="s">
        <v>444</v>
      </c>
      <c r="G102" s="20" t="s">
        <v>460</v>
      </c>
      <c r="H102" s="20"/>
      <c r="I102" s="24"/>
      <c r="J102" s="21"/>
      <c r="K102" s="18"/>
      <c r="L102" s="18"/>
      <c r="M102" s="21"/>
    </row>
    <row r="103" spans="2:22" ht="63" hidden="1">
      <c r="B103" s="22">
        <f t="shared" si="0"/>
        <v>101</v>
      </c>
      <c r="C103" s="16">
        <v>44860</v>
      </c>
      <c r="D103" s="70" t="s">
        <v>461</v>
      </c>
      <c r="E103" s="18" t="s">
        <v>89</v>
      </c>
      <c r="F103" s="18" t="s">
        <v>444</v>
      </c>
      <c r="G103" s="20" t="s">
        <v>462</v>
      </c>
      <c r="H103" s="20"/>
      <c r="I103" s="24" t="s">
        <v>17</v>
      </c>
      <c r="J103" s="21"/>
      <c r="K103" s="18"/>
      <c r="L103" s="29"/>
      <c r="M103" s="21">
        <f>64946.43+10988.9+580.64</f>
        <v>76515.97</v>
      </c>
      <c r="V103" s="39"/>
    </row>
    <row r="104" spans="2:13" ht="63" hidden="1">
      <c r="B104" s="22">
        <f t="shared" si="0"/>
        <v>102</v>
      </c>
      <c r="C104" s="16">
        <v>44860</v>
      </c>
      <c r="D104" s="46" t="s">
        <v>427</v>
      </c>
      <c r="E104" s="18" t="s">
        <v>89</v>
      </c>
      <c r="F104" s="18" t="s">
        <v>29</v>
      </c>
      <c r="G104" s="20" t="s">
        <v>463</v>
      </c>
      <c r="H104" s="20"/>
      <c r="I104" s="24" t="s">
        <v>17</v>
      </c>
      <c r="J104" s="21"/>
      <c r="K104" s="18"/>
      <c r="L104" s="29"/>
      <c r="M104" s="21">
        <f>99.61+111.43</f>
        <v>211.04</v>
      </c>
    </row>
    <row r="105" spans="2:13" ht="47.25" hidden="1">
      <c r="B105" s="22">
        <f t="shared" si="0"/>
        <v>103</v>
      </c>
      <c r="C105" s="16">
        <v>44860</v>
      </c>
      <c r="D105" s="46" t="s">
        <v>88</v>
      </c>
      <c r="E105" s="24" t="s">
        <v>89</v>
      </c>
      <c r="F105" s="18" t="s">
        <v>29</v>
      </c>
      <c r="G105" s="20" t="s">
        <v>90</v>
      </c>
      <c r="H105" s="20"/>
      <c r="I105" s="24" t="s">
        <v>21</v>
      </c>
      <c r="J105" s="21">
        <v>400</v>
      </c>
      <c r="K105" s="18"/>
      <c r="L105" s="29"/>
      <c r="M105" s="21"/>
    </row>
    <row r="106" spans="2:13" ht="94.5" hidden="1">
      <c r="B106" s="22">
        <f t="shared" si="0"/>
        <v>104</v>
      </c>
      <c r="C106" s="16">
        <v>44873</v>
      </c>
      <c r="D106" s="46" t="s">
        <v>91</v>
      </c>
      <c r="E106" s="24" t="s">
        <v>89</v>
      </c>
      <c r="F106" s="18" t="s">
        <v>92</v>
      </c>
      <c r="G106" s="71" t="s">
        <v>464</v>
      </c>
      <c r="H106" s="20"/>
      <c r="I106" s="24" t="s">
        <v>21</v>
      </c>
      <c r="J106" s="21">
        <v>624.94</v>
      </c>
      <c r="K106" s="18"/>
      <c r="L106" s="29"/>
      <c r="M106" s="21"/>
    </row>
    <row r="107" spans="2:13" ht="94.5" hidden="1">
      <c r="B107" s="22">
        <f t="shared" si="0"/>
        <v>105</v>
      </c>
      <c r="C107" s="16">
        <v>44873</v>
      </c>
      <c r="D107" s="46">
        <v>9471875684</v>
      </c>
      <c r="E107" s="24" t="s">
        <v>89</v>
      </c>
      <c r="F107" s="18"/>
      <c r="G107" s="68" t="s">
        <v>465</v>
      </c>
      <c r="H107" s="20"/>
      <c r="I107" s="24"/>
      <c r="J107" s="21"/>
      <c r="K107" s="18"/>
      <c r="L107" s="29"/>
      <c r="M107" s="21"/>
    </row>
    <row r="108" spans="2:13" ht="15.75" hidden="1">
      <c r="B108" s="22">
        <v>106</v>
      </c>
      <c r="C108" s="16">
        <v>44873</v>
      </c>
      <c r="D108" s="46" t="s">
        <v>466</v>
      </c>
      <c r="E108" s="24" t="s">
        <v>89</v>
      </c>
      <c r="F108" s="18" t="s">
        <v>467</v>
      </c>
      <c r="G108" s="68" t="s">
        <v>468</v>
      </c>
      <c r="H108" s="20"/>
      <c r="I108" s="24" t="s">
        <v>17</v>
      </c>
      <c r="J108" s="21"/>
      <c r="K108" s="18"/>
      <c r="L108" s="29"/>
      <c r="M108" s="21">
        <f>13030.36+9358.26+305.16+4270+2588.05+3489.7</f>
        <v>33041.53</v>
      </c>
    </row>
    <row r="109" spans="2:13" ht="49.5" customHeight="1" hidden="1">
      <c r="B109" s="22" t="s">
        <v>87</v>
      </c>
      <c r="C109" s="16">
        <v>44880</v>
      </c>
      <c r="D109" s="46">
        <v>9341721809</v>
      </c>
      <c r="E109" s="24" t="s">
        <v>89</v>
      </c>
      <c r="F109" s="18" t="s">
        <v>469</v>
      </c>
      <c r="G109" s="20" t="s">
        <v>470</v>
      </c>
      <c r="H109" s="20"/>
      <c r="I109" s="24" t="s">
        <v>21</v>
      </c>
      <c r="J109" s="21">
        <v>205162.26</v>
      </c>
      <c r="K109" s="18"/>
      <c r="L109" s="29"/>
      <c r="M109" s="21"/>
    </row>
    <row r="110" spans="2:13" ht="110.25" hidden="1">
      <c r="B110" s="22">
        <v>107</v>
      </c>
      <c r="C110" s="16">
        <v>44880</v>
      </c>
      <c r="D110" s="46" t="s">
        <v>471</v>
      </c>
      <c r="E110" s="24" t="s">
        <v>89</v>
      </c>
      <c r="F110" s="18" t="s">
        <v>472</v>
      </c>
      <c r="G110" s="20" t="s">
        <v>473</v>
      </c>
      <c r="H110" s="45"/>
      <c r="I110" s="24" t="s">
        <v>21</v>
      </c>
      <c r="J110" s="21">
        <v>150</v>
      </c>
      <c r="K110" s="18"/>
      <c r="L110" s="29"/>
      <c r="M110" s="21">
        <v>150</v>
      </c>
    </row>
    <row r="111" spans="2:13" ht="78.75" hidden="1">
      <c r="B111" s="22">
        <f aca="true" t="shared" si="1" ref="B111:B249">B110+1</f>
        <v>108</v>
      </c>
      <c r="C111" s="16">
        <v>44910</v>
      </c>
      <c r="D111" s="46" t="s">
        <v>474</v>
      </c>
      <c r="E111" s="24" t="s">
        <v>89</v>
      </c>
      <c r="F111" s="18" t="s">
        <v>444</v>
      </c>
      <c r="G111" s="71" t="s">
        <v>475</v>
      </c>
      <c r="H111" s="20"/>
      <c r="I111" s="24"/>
      <c r="J111" s="21"/>
      <c r="K111" s="18"/>
      <c r="L111" s="29"/>
      <c r="M111" s="21"/>
    </row>
    <row r="112" spans="2:13" ht="78.75" hidden="1">
      <c r="B112" s="22">
        <f t="shared" si="1"/>
        <v>109</v>
      </c>
      <c r="C112" s="16">
        <v>44916</v>
      </c>
      <c r="D112" s="46" t="s">
        <v>476</v>
      </c>
      <c r="E112" s="24" t="s">
        <v>89</v>
      </c>
      <c r="F112" s="18" t="s">
        <v>368</v>
      </c>
      <c r="G112" s="71" t="s">
        <v>477</v>
      </c>
      <c r="H112" s="20"/>
      <c r="I112" s="24" t="s">
        <v>21</v>
      </c>
      <c r="J112" s="21"/>
      <c r="K112" s="18"/>
      <c r="L112" s="29"/>
      <c r="M112" s="21"/>
    </row>
    <row r="113" spans="2:13" ht="78.75" hidden="1">
      <c r="B113" s="22">
        <f t="shared" si="1"/>
        <v>110</v>
      </c>
      <c r="C113" s="16">
        <v>44917</v>
      </c>
      <c r="D113" s="46" t="s">
        <v>147</v>
      </c>
      <c r="E113" s="24" t="s">
        <v>89</v>
      </c>
      <c r="F113" s="18" t="s">
        <v>281</v>
      </c>
      <c r="G113" s="20" t="s">
        <v>478</v>
      </c>
      <c r="H113" s="68"/>
      <c r="I113" s="18" t="s">
        <v>17</v>
      </c>
      <c r="J113" s="21"/>
      <c r="K113" s="18"/>
      <c r="L113" s="29"/>
      <c r="M113" s="21">
        <v>39762.5</v>
      </c>
    </row>
    <row r="114" spans="2:13" ht="15.75" hidden="1">
      <c r="B114" s="22">
        <f t="shared" si="1"/>
        <v>111</v>
      </c>
      <c r="C114" s="16"/>
      <c r="D114" s="46"/>
      <c r="E114" s="18"/>
      <c r="F114" s="18"/>
      <c r="G114" s="20"/>
      <c r="H114" s="25"/>
      <c r="I114" s="24"/>
      <c r="J114" s="21"/>
      <c r="K114" s="18"/>
      <c r="L114" s="29"/>
      <c r="M114" s="21"/>
    </row>
    <row r="115" spans="2:13" ht="15.75" hidden="1">
      <c r="B115" s="22">
        <f t="shared" si="1"/>
        <v>112</v>
      </c>
      <c r="C115" s="16"/>
      <c r="D115" s="46"/>
      <c r="E115" s="24"/>
      <c r="F115" s="18"/>
      <c r="G115" s="20"/>
      <c r="H115" s="20"/>
      <c r="I115" s="24"/>
      <c r="J115" s="21"/>
      <c r="K115" s="18"/>
      <c r="L115" s="72"/>
      <c r="M115" s="21"/>
    </row>
    <row r="116" spans="2:13" ht="15.75" hidden="1">
      <c r="B116" s="22">
        <f t="shared" si="1"/>
        <v>113</v>
      </c>
      <c r="C116" s="16"/>
      <c r="D116" s="46"/>
      <c r="E116" s="24"/>
      <c r="F116" s="18"/>
      <c r="G116" s="20"/>
      <c r="H116" s="20"/>
      <c r="I116" s="18"/>
      <c r="J116" s="21"/>
      <c r="K116" s="18"/>
      <c r="L116" s="18"/>
      <c r="M116" s="21"/>
    </row>
    <row r="117" spans="2:13" ht="15.75" hidden="1">
      <c r="B117" s="22">
        <f t="shared" si="1"/>
        <v>114</v>
      </c>
      <c r="C117" s="16"/>
      <c r="D117" s="46"/>
      <c r="E117" s="18"/>
      <c r="F117" s="18"/>
      <c r="G117" s="20"/>
      <c r="H117" s="20"/>
      <c r="I117" s="18"/>
      <c r="J117" s="21"/>
      <c r="K117" s="18"/>
      <c r="L117" s="29"/>
      <c r="M117" s="21"/>
    </row>
    <row r="118" spans="2:13" ht="15.75" hidden="1">
      <c r="B118" s="22">
        <f t="shared" si="1"/>
        <v>115</v>
      </c>
      <c r="C118" s="16"/>
      <c r="D118" s="46"/>
      <c r="E118" s="18"/>
      <c r="F118" s="18"/>
      <c r="G118" s="20"/>
      <c r="H118" s="20"/>
      <c r="I118" s="24"/>
      <c r="J118" s="21"/>
      <c r="K118" s="18"/>
      <c r="L118" s="29"/>
      <c r="M118" s="21"/>
    </row>
    <row r="119" spans="2:13" ht="15.75" hidden="1">
      <c r="B119" s="22">
        <f t="shared" si="1"/>
        <v>116</v>
      </c>
      <c r="C119" s="16"/>
      <c r="D119" s="46"/>
      <c r="E119" s="18"/>
      <c r="F119" s="18"/>
      <c r="G119" s="20"/>
      <c r="H119" s="20"/>
      <c r="I119" s="24"/>
      <c r="J119" s="21"/>
      <c r="K119" s="18"/>
      <c r="L119" s="29"/>
      <c r="M119" s="21"/>
    </row>
    <row r="120" spans="2:13" ht="15.75" hidden="1">
      <c r="B120" s="22">
        <f t="shared" si="1"/>
        <v>117</v>
      </c>
      <c r="C120" s="16"/>
      <c r="D120" s="46"/>
      <c r="E120" s="18"/>
      <c r="F120" s="18"/>
      <c r="G120" s="20"/>
      <c r="H120" s="20"/>
      <c r="I120" s="24"/>
      <c r="J120" s="21"/>
      <c r="K120" s="18"/>
      <c r="L120" s="29"/>
      <c r="M120" s="21"/>
    </row>
    <row r="121" spans="2:13" ht="15.75" hidden="1">
      <c r="B121" s="22">
        <f t="shared" si="1"/>
        <v>118</v>
      </c>
      <c r="C121" s="16"/>
      <c r="D121" s="46"/>
      <c r="E121" s="24"/>
      <c r="F121" s="18"/>
      <c r="G121" s="20"/>
      <c r="H121" s="20"/>
      <c r="I121" s="24"/>
      <c r="J121" s="21"/>
      <c r="K121" s="18"/>
      <c r="L121" s="29"/>
      <c r="M121" s="21"/>
    </row>
    <row r="122" spans="2:13" ht="15.75" hidden="1">
      <c r="B122" s="22">
        <f t="shared" si="1"/>
        <v>119</v>
      </c>
      <c r="C122" s="16"/>
      <c r="D122" s="46"/>
      <c r="E122" s="24"/>
      <c r="F122" s="18"/>
      <c r="G122" s="20"/>
      <c r="H122" s="45"/>
      <c r="I122" s="24"/>
      <c r="J122" s="21"/>
      <c r="K122" s="18"/>
      <c r="L122" s="29"/>
      <c r="M122" s="21"/>
    </row>
    <row r="123" spans="2:13" ht="15.75" hidden="1">
      <c r="B123" s="22">
        <f t="shared" si="1"/>
        <v>120</v>
      </c>
      <c r="C123" s="16"/>
      <c r="D123" s="46"/>
      <c r="E123" s="24"/>
      <c r="F123" s="18"/>
      <c r="G123" s="20"/>
      <c r="H123" s="20"/>
      <c r="I123" s="24"/>
      <c r="J123" s="21"/>
      <c r="K123" s="18"/>
      <c r="L123" s="29"/>
      <c r="M123" s="21"/>
    </row>
    <row r="124" spans="2:13" ht="15.75" hidden="1">
      <c r="B124" s="22">
        <f t="shared" si="1"/>
        <v>121</v>
      </c>
      <c r="C124" s="16"/>
      <c r="D124" s="46"/>
      <c r="E124" s="24"/>
      <c r="F124" s="18"/>
      <c r="G124" s="50"/>
      <c r="H124" s="20"/>
      <c r="I124" s="24"/>
      <c r="J124" s="21"/>
      <c r="K124" s="18"/>
      <c r="L124" s="29"/>
      <c r="M124" s="21"/>
    </row>
    <row r="125" spans="2:13" ht="15.75" hidden="1">
      <c r="B125" s="22">
        <f t="shared" si="1"/>
        <v>122</v>
      </c>
      <c r="C125" s="16"/>
      <c r="D125" s="46"/>
      <c r="E125" s="24"/>
      <c r="F125" s="18"/>
      <c r="G125" s="20"/>
      <c r="H125" s="20"/>
      <c r="I125" s="24"/>
      <c r="J125" s="21"/>
      <c r="K125" s="18"/>
      <c r="L125" s="29"/>
      <c r="M125" s="21"/>
    </row>
    <row r="126" spans="2:13" ht="15.75" hidden="1">
      <c r="B126" s="22">
        <f t="shared" si="1"/>
        <v>123</v>
      </c>
      <c r="C126" s="16"/>
      <c r="D126" s="46"/>
      <c r="E126" s="24"/>
      <c r="F126" s="18"/>
      <c r="G126" s="73"/>
      <c r="H126" s="20"/>
      <c r="I126" s="24"/>
      <c r="J126" s="21"/>
      <c r="K126" s="18"/>
      <c r="L126" s="29"/>
      <c r="M126" s="21"/>
    </row>
    <row r="127" spans="2:13" ht="15.75" hidden="1">
      <c r="B127" s="22">
        <f t="shared" si="1"/>
        <v>124</v>
      </c>
      <c r="C127" s="16"/>
      <c r="D127" s="46"/>
      <c r="E127" s="18"/>
      <c r="F127" s="18"/>
      <c r="G127" s="45"/>
      <c r="H127" s="20"/>
      <c r="I127" s="24"/>
      <c r="J127" s="21"/>
      <c r="K127" s="18"/>
      <c r="L127" s="18"/>
      <c r="M127" s="21"/>
    </row>
    <row r="128" spans="2:13" ht="15.75" hidden="1">
      <c r="B128" s="22">
        <f t="shared" si="1"/>
        <v>125</v>
      </c>
      <c r="C128" s="16"/>
      <c r="D128" s="46"/>
      <c r="E128" s="24"/>
      <c r="F128" s="18"/>
      <c r="G128" s="20"/>
      <c r="H128" s="20"/>
      <c r="I128" s="24"/>
      <c r="J128" s="21"/>
      <c r="K128" s="18"/>
      <c r="L128" s="29"/>
      <c r="M128" s="21"/>
    </row>
    <row r="129" spans="2:13" ht="15.75" hidden="1">
      <c r="B129" s="22">
        <f t="shared" si="1"/>
        <v>126</v>
      </c>
      <c r="C129" s="16"/>
      <c r="D129" s="46"/>
      <c r="E129" s="24"/>
      <c r="F129" s="18"/>
      <c r="G129" s="20"/>
      <c r="H129" s="20"/>
      <c r="I129" s="24"/>
      <c r="J129" s="21"/>
      <c r="K129" s="18"/>
      <c r="L129" s="29"/>
      <c r="M129" s="21"/>
    </row>
    <row r="130" spans="2:13" ht="15.75" hidden="1">
      <c r="B130" s="22">
        <f t="shared" si="1"/>
        <v>127</v>
      </c>
      <c r="C130" s="16"/>
      <c r="D130" s="46"/>
      <c r="E130" s="24"/>
      <c r="F130" s="18"/>
      <c r="G130" s="20"/>
      <c r="H130" s="20"/>
      <c r="I130" s="24"/>
      <c r="J130" s="21"/>
      <c r="K130" s="18"/>
      <c r="L130" s="29"/>
      <c r="M130" s="21"/>
    </row>
    <row r="131" spans="2:13" ht="15.75" hidden="1">
      <c r="B131" s="22">
        <f t="shared" si="1"/>
        <v>128</v>
      </c>
      <c r="C131" s="16"/>
      <c r="D131" s="46"/>
      <c r="E131" s="24"/>
      <c r="F131" s="18"/>
      <c r="G131" s="20"/>
      <c r="H131" s="45"/>
      <c r="I131" s="24"/>
      <c r="J131" s="62"/>
      <c r="K131" s="18"/>
      <c r="L131" s="29"/>
      <c r="M131" s="21"/>
    </row>
    <row r="132" spans="2:13" ht="15.75" hidden="1">
      <c r="B132" s="22">
        <f t="shared" si="1"/>
        <v>129</v>
      </c>
      <c r="C132" s="16"/>
      <c r="D132" s="46"/>
      <c r="E132" s="18"/>
      <c r="F132" s="18"/>
      <c r="G132" s="20"/>
      <c r="H132" s="20"/>
      <c r="I132" s="24"/>
      <c r="J132" s="74"/>
      <c r="K132" s="18"/>
      <c r="L132" s="29"/>
      <c r="M132" s="21"/>
    </row>
    <row r="133" spans="2:13" ht="15.75" hidden="1">
      <c r="B133" s="22">
        <f t="shared" si="1"/>
        <v>130</v>
      </c>
      <c r="C133" s="16"/>
      <c r="D133" s="46"/>
      <c r="E133" s="24"/>
      <c r="F133" s="18"/>
      <c r="G133" s="20"/>
      <c r="H133" s="20"/>
      <c r="I133" s="24"/>
      <c r="J133" s="21"/>
      <c r="K133" s="18"/>
      <c r="L133" s="29"/>
      <c r="M133" s="21"/>
    </row>
    <row r="134" spans="2:13" ht="15.75" hidden="1">
      <c r="B134" s="22">
        <f t="shared" si="1"/>
        <v>131</v>
      </c>
      <c r="C134" s="16"/>
      <c r="D134" s="46"/>
      <c r="E134" s="24"/>
      <c r="F134" s="51"/>
      <c r="G134" s="20"/>
      <c r="H134" s="45"/>
      <c r="I134" s="24"/>
      <c r="J134" s="21"/>
      <c r="K134" s="18"/>
      <c r="L134" s="29"/>
      <c r="M134" s="21"/>
    </row>
    <row r="135" spans="2:13" ht="15.75" hidden="1">
      <c r="B135" s="22">
        <f t="shared" si="1"/>
        <v>132</v>
      </c>
      <c r="C135" s="16"/>
      <c r="D135" s="46"/>
      <c r="E135" s="24"/>
      <c r="F135" s="51"/>
      <c r="G135" s="20"/>
      <c r="H135" s="45"/>
      <c r="I135" s="24"/>
      <c r="J135" s="21"/>
      <c r="K135" s="18"/>
      <c r="L135" s="29"/>
      <c r="M135" s="21"/>
    </row>
    <row r="136" spans="2:13" ht="15.75" hidden="1">
      <c r="B136" s="22">
        <f t="shared" si="1"/>
        <v>133</v>
      </c>
      <c r="C136" s="16"/>
      <c r="D136" s="46"/>
      <c r="E136" s="18"/>
      <c r="F136" s="51"/>
      <c r="G136" s="20"/>
      <c r="H136" s="20"/>
      <c r="I136" s="24"/>
      <c r="J136" s="21"/>
      <c r="K136" s="18"/>
      <c r="L136" s="29"/>
      <c r="M136" s="21"/>
    </row>
    <row r="137" spans="2:13" ht="15.75" hidden="1">
      <c r="B137" s="22">
        <f t="shared" si="1"/>
        <v>134</v>
      </c>
      <c r="C137" s="16"/>
      <c r="D137" s="46"/>
      <c r="E137" s="24"/>
      <c r="F137" s="18"/>
      <c r="G137" s="20"/>
      <c r="H137" s="20"/>
      <c r="I137" s="24"/>
      <c r="J137" s="21"/>
      <c r="K137" s="18"/>
      <c r="L137" s="29"/>
      <c r="M137" s="21"/>
    </row>
    <row r="138" spans="2:13" ht="15.75" hidden="1">
      <c r="B138" s="22">
        <f t="shared" si="1"/>
        <v>135</v>
      </c>
      <c r="C138" s="16"/>
      <c r="D138" s="46"/>
      <c r="E138" s="24"/>
      <c r="F138" s="18"/>
      <c r="G138" s="20"/>
      <c r="H138" s="20"/>
      <c r="I138" s="24"/>
      <c r="J138" s="21"/>
      <c r="K138" s="18"/>
      <c r="L138" s="29"/>
      <c r="M138" s="21"/>
    </row>
    <row r="139" spans="2:13" ht="15.75" hidden="1">
      <c r="B139" s="22">
        <f t="shared" si="1"/>
        <v>136</v>
      </c>
      <c r="C139" s="16"/>
      <c r="D139" s="46"/>
      <c r="E139" s="24"/>
      <c r="F139" s="60"/>
      <c r="G139" s="20"/>
      <c r="H139" s="20"/>
      <c r="I139" s="24"/>
      <c r="J139" s="21"/>
      <c r="K139" s="18"/>
      <c r="L139" s="29"/>
      <c r="M139" s="21"/>
    </row>
    <row r="140" spans="2:13" ht="15.75" hidden="1">
      <c r="B140" s="22">
        <f t="shared" si="1"/>
        <v>137</v>
      </c>
      <c r="C140" s="16"/>
      <c r="D140" s="46"/>
      <c r="E140" s="16"/>
      <c r="F140" s="60"/>
      <c r="G140" s="49"/>
      <c r="H140" s="20"/>
      <c r="I140" s="24"/>
      <c r="J140" s="21"/>
      <c r="K140" s="18"/>
      <c r="L140" s="29"/>
      <c r="M140" s="21"/>
    </row>
    <row r="141" spans="2:13" ht="15.75" hidden="1">
      <c r="B141" s="22">
        <f t="shared" si="1"/>
        <v>138</v>
      </c>
      <c r="C141" s="16"/>
      <c r="D141" s="46"/>
      <c r="E141" s="24"/>
      <c r="F141" s="51"/>
      <c r="G141" s="20"/>
      <c r="H141" s="20"/>
      <c r="I141" s="24"/>
      <c r="J141" s="21"/>
      <c r="K141" s="18"/>
      <c r="L141" s="29"/>
      <c r="M141" s="21"/>
    </row>
    <row r="142" spans="2:13" ht="15.75" hidden="1">
      <c r="B142" s="22">
        <f t="shared" si="1"/>
        <v>139</v>
      </c>
      <c r="C142" s="16"/>
      <c r="D142" s="46"/>
      <c r="E142" s="16"/>
      <c r="F142" s="51"/>
      <c r="G142" s="20"/>
      <c r="H142" s="26"/>
      <c r="I142" s="24"/>
      <c r="J142" s="21"/>
      <c r="K142" s="18"/>
      <c r="L142" s="29"/>
      <c r="M142" s="21"/>
    </row>
    <row r="143" spans="2:13" ht="15.75" hidden="1">
      <c r="B143" s="22">
        <f t="shared" si="1"/>
        <v>140</v>
      </c>
      <c r="C143" s="16"/>
      <c r="D143" s="46"/>
      <c r="E143" s="24"/>
      <c r="F143" s="51"/>
      <c r="G143" s="20"/>
      <c r="H143" s="50"/>
      <c r="I143" s="24"/>
      <c r="J143" s="21"/>
      <c r="K143" s="18"/>
      <c r="L143" s="29"/>
      <c r="M143" s="21"/>
    </row>
    <row r="144" spans="2:13" ht="15.75" hidden="1">
      <c r="B144" s="22">
        <f t="shared" si="1"/>
        <v>141</v>
      </c>
      <c r="C144" s="16"/>
      <c r="D144" s="46"/>
      <c r="E144" s="24"/>
      <c r="F144" s="51"/>
      <c r="G144" s="20"/>
      <c r="H144" s="50"/>
      <c r="I144" s="24"/>
      <c r="J144" s="21"/>
      <c r="K144" s="18"/>
      <c r="L144" s="29"/>
      <c r="M144" s="21"/>
    </row>
    <row r="145" spans="2:13" ht="15.75" hidden="1">
      <c r="B145" s="22">
        <f t="shared" si="1"/>
        <v>142</v>
      </c>
      <c r="C145" s="16"/>
      <c r="D145" s="46"/>
      <c r="E145" s="24"/>
      <c r="F145" s="51"/>
      <c r="G145" s="20"/>
      <c r="H145" s="50"/>
      <c r="I145" s="24"/>
      <c r="J145" s="21"/>
      <c r="K145" s="18"/>
      <c r="L145" s="29"/>
      <c r="M145" s="21"/>
    </row>
    <row r="146" spans="2:13" ht="15.75" hidden="1">
      <c r="B146" s="22">
        <f t="shared" si="1"/>
        <v>143</v>
      </c>
      <c r="C146" s="16"/>
      <c r="D146" s="46"/>
      <c r="E146" s="24"/>
      <c r="F146" s="51"/>
      <c r="G146" s="20"/>
      <c r="H146" s="20"/>
      <c r="I146" s="24"/>
      <c r="J146" s="21"/>
      <c r="K146" s="18"/>
      <c r="L146" s="29"/>
      <c r="M146" s="21"/>
    </row>
    <row r="147" spans="2:13" ht="15.75" hidden="1">
      <c r="B147" s="22">
        <f t="shared" si="1"/>
        <v>144</v>
      </c>
      <c r="C147" s="16"/>
      <c r="D147" s="46"/>
      <c r="E147" s="24"/>
      <c r="F147" s="18"/>
      <c r="G147" s="20"/>
      <c r="H147" s="20"/>
      <c r="I147" s="24"/>
      <c r="J147" s="21"/>
      <c r="K147" s="18"/>
      <c r="L147" s="29"/>
      <c r="M147" s="21"/>
    </row>
    <row r="148" spans="2:13" ht="15.75" hidden="1">
      <c r="B148" s="22">
        <f t="shared" si="1"/>
        <v>145</v>
      </c>
      <c r="C148" s="16"/>
      <c r="D148" s="46"/>
      <c r="E148" s="24"/>
      <c r="F148" s="18"/>
      <c r="G148" s="20"/>
      <c r="H148" s="20"/>
      <c r="I148" s="24"/>
      <c r="J148" s="21"/>
      <c r="K148" s="18"/>
      <c r="L148" s="29"/>
      <c r="M148" s="21"/>
    </row>
    <row r="149" spans="2:13" ht="15.75" hidden="1">
      <c r="B149" s="22">
        <f t="shared" si="1"/>
        <v>146</v>
      </c>
      <c r="C149" s="16"/>
      <c r="D149" s="46"/>
      <c r="E149" s="24"/>
      <c r="F149" s="18"/>
      <c r="G149" s="20"/>
      <c r="H149" s="20"/>
      <c r="I149" s="24"/>
      <c r="J149" s="21"/>
      <c r="K149" s="18"/>
      <c r="L149" s="29"/>
      <c r="M149" s="21"/>
    </row>
    <row r="150" spans="2:13" ht="15.75" hidden="1">
      <c r="B150" s="22">
        <f t="shared" si="1"/>
        <v>147</v>
      </c>
      <c r="C150" s="16"/>
      <c r="D150" s="46"/>
      <c r="E150" s="24"/>
      <c r="F150" s="18"/>
      <c r="G150" s="20"/>
      <c r="H150" s="20"/>
      <c r="I150" s="24"/>
      <c r="J150" s="34"/>
      <c r="K150" s="18"/>
      <c r="L150" s="29"/>
      <c r="M150" s="21"/>
    </row>
    <row r="151" spans="2:13" ht="15.75" hidden="1">
      <c r="B151" s="22">
        <f t="shared" si="1"/>
        <v>148</v>
      </c>
      <c r="C151" s="16"/>
      <c r="D151" s="46"/>
      <c r="E151" s="18"/>
      <c r="F151" s="51"/>
      <c r="G151" s="20"/>
      <c r="H151" s="20"/>
      <c r="I151" s="24"/>
      <c r="J151" s="21"/>
      <c r="K151" s="18"/>
      <c r="L151" s="29"/>
      <c r="M151" s="21"/>
    </row>
    <row r="152" spans="2:13" ht="15.75" hidden="1">
      <c r="B152" s="22">
        <f t="shared" si="1"/>
        <v>149</v>
      </c>
      <c r="C152" s="75"/>
      <c r="D152" s="46"/>
      <c r="E152" s="24"/>
      <c r="F152" s="18"/>
      <c r="G152" s="20"/>
      <c r="H152" s="52"/>
      <c r="I152" s="76"/>
      <c r="J152" s="21"/>
      <c r="K152" s="18"/>
      <c r="L152" s="29"/>
      <c r="M152" s="21"/>
    </row>
    <row r="153" spans="2:13" ht="15.75" hidden="1">
      <c r="B153" s="22">
        <f t="shared" si="1"/>
        <v>150</v>
      </c>
      <c r="C153" s="75"/>
      <c r="D153" s="46"/>
      <c r="E153" s="18"/>
      <c r="F153" s="18"/>
      <c r="G153" s="20"/>
      <c r="H153" s="20"/>
      <c r="I153" s="24"/>
      <c r="J153" s="21"/>
      <c r="K153" s="18"/>
      <c r="L153" s="29"/>
      <c r="M153" s="21"/>
    </row>
    <row r="154" spans="2:13" ht="15.75" hidden="1">
      <c r="B154" s="22">
        <f t="shared" si="1"/>
        <v>151</v>
      </c>
      <c r="C154" s="16"/>
      <c r="D154" s="46"/>
      <c r="E154" s="18"/>
      <c r="F154" s="18"/>
      <c r="G154" s="20"/>
      <c r="H154" s="25"/>
      <c r="I154" s="24"/>
      <c r="J154" s="21"/>
      <c r="K154" s="18"/>
      <c r="L154" s="29"/>
      <c r="M154" s="21"/>
    </row>
    <row r="155" spans="2:13" ht="15.75" hidden="1">
      <c r="B155" s="22">
        <f t="shared" si="1"/>
        <v>152</v>
      </c>
      <c r="C155" s="16"/>
      <c r="D155" s="46"/>
      <c r="E155" s="18"/>
      <c r="F155" s="51"/>
      <c r="G155" s="20"/>
      <c r="H155" s="20"/>
      <c r="I155" s="24"/>
      <c r="J155" s="21"/>
      <c r="K155" s="18"/>
      <c r="L155" s="29"/>
      <c r="M155" s="21"/>
    </row>
    <row r="156" spans="2:13" ht="15.75" hidden="1">
      <c r="B156" s="22">
        <f t="shared" si="1"/>
        <v>153</v>
      </c>
      <c r="C156" s="16"/>
      <c r="D156" s="46"/>
      <c r="E156" s="24"/>
      <c r="F156" s="18"/>
      <c r="G156" s="20"/>
      <c r="H156" s="45"/>
      <c r="I156" s="24"/>
      <c r="J156" s="21"/>
      <c r="K156" s="18"/>
      <c r="L156" s="29"/>
      <c r="M156" s="21"/>
    </row>
    <row r="157" spans="2:13" ht="15.75" hidden="1">
      <c r="B157" s="22">
        <f t="shared" si="1"/>
        <v>154</v>
      </c>
      <c r="C157" s="16"/>
      <c r="D157" s="46"/>
      <c r="E157" s="24"/>
      <c r="F157" s="50"/>
      <c r="G157" s="61"/>
      <c r="H157" s="20"/>
      <c r="I157" s="24"/>
      <c r="J157" s="21"/>
      <c r="K157" s="18"/>
      <c r="L157" s="29"/>
      <c r="M157" s="21"/>
    </row>
    <row r="158" spans="2:13" ht="15.75" hidden="1">
      <c r="B158" s="22">
        <f t="shared" si="1"/>
        <v>155</v>
      </c>
      <c r="C158" s="16"/>
      <c r="D158" s="46"/>
      <c r="E158" s="24"/>
      <c r="F158" s="18"/>
      <c r="G158" s="19"/>
      <c r="H158" s="20"/>
      <c r="I158" s="24"/>
      <c r="J158" s="21"/>
      <c r="K158" s="18"/>
      <c r="L158" s="29"/>
      <c r="M158" s="21"/>
    </row>
    <row r="159" spans="2:13" ht="15.75" hidden="1">
      <c r="B159" s="22">
        <f t="shared" si="1"/>
        <v>156</v>
      </c>
      <c r="C159" s="16"/>
      <c r="D159" s="46"/>
      <c r="E159" s="24"/>
      <c r="F159" s="18"/>
      <c r="G159" s="77"/>
      <c r="H159" s="20"/>
      <c r="I159" s="24"/>
      <c r="J159" s="21"/>
      <c r="K159" s="18"/>
      <c r="L159" s="29"/>
      <c r="M159" s="21"/>
    </row>
    <row r="160" spans="2:13" ht="15.75" hidden="1">
      <c r="B160" s="22">
        <f t="shared" si="1"/>
        <v>157</v>
      </c>
      <c r="C160" s="16"/>
      <c r="D160" s="46"/>
      <c r="E160" s="24"/>
      <c r="F160" s="18"/>
      <c r="G160" s="20"/>
      <c r="H160" s="20"/>
      <c r="I160" s="24"/>
      <c r="J160" s="21"/>
      <c r="K160" s="18"/>
      <c r="L160" s="29"/>
      <c r="M160" s="21"/>
    </row>
    <row r="161" spans="2:13" ht="15.75" hidden="1">
      <c r="B161" s="22">
        <f t="shared" si="1"/>
        <v>158</v>
      </c>
      <c r="C161" s="16"/>
      <c r="D161" s="46"/>
      <c r="E161" s="24"/>
      <c r="F161" s="78"/>
      <c r="G161" s="50"/>
      <c r="H161" s="20"/>
      <c r="I161" s="24"/>
      <c r="J161" s="21"/>
      <c r="K161" s="18"/>
      <c r="L161" s="29"/>
      <c r="M161" s="21"/>
    </row>
    <row r="162" spans="2:13" ht="15.75" hidden="1">
      <c r="B162" s="22">
        <f t="shared" si="1"/>
        <v>159</v>
      </c>
      <c r="C162" s="16"/>
      <c r="D162" s="46"/>
      <c r="E162" s="24"/>
      <c r="F162" s="18"/>
      <c r="G162" s="49"/>
      <c r="H162" s="26"/>
      <c r="I162" s="24"/>
      <c r="J162" s="21"/>
      <c r="K162" s="18"/>
      <c r="L162" s="29"/>
      <c r="M162" s="21"/>
    </row>
    <row r="163" spans="2:13" ht="15.75" hidden="1">
      <c r="B163" s="22">
        <f t="shared" si="1"/>
        <v>160</v>
      </c>
      <c r="C163" s="16"/>
      <c r="D163" s="46"/>
      <c r="E163" s="24"/>
      <c r="F163" s="18"/>
      <c r="G163" s="79"/>
      <c r="H163" s="20"/>
      <c r="I163" s="24"/>
      <c r="J163" s="21"/>
      <c r="K163" s="18"/>
      <c r="L163" s="29"/>
      <c r="M163" s="21"/>
    </row>
    <row r="164" spans="2:13" ht="15.75" hidden="1">
      <c r="B164" s="22">
        <f t="shared" si="1"/>
        <v>161</v>
      </c>
      <c r="C164" s="16"/>
      <c r="D164" s="46"/>
      <c r="E164" s="24"/>
      <c r="F164" s="18"/>
      <c r="G164" s="80"/>
      <c r="H164" s="20"/>
      <c r="I164" s="24"/>
      <c r="J164" s="21"/>
      <c r="K164" s="18"/>
      <c r="L164" s="29"/>
      <c r="M164" s="21"/>
    </row>
    <row r="165" spans="2:25" ht="15.75" hidden="1">
      <c r="B165" s="22">
        <f t="shared" si="1"/>
        <v>162</v>
      </c>
      <c r="C165" s="16"/>
      <c r="D165" s="46"/>
      <c r="E165" s="24"/>
      <c r="F165" s="18"/>
      <c r="G165" s="80"/>
      <c r="H165" s="26"/>
      <c r="I165" s="24"/>
      <c r="J165" s="21"/>
      <c r="K165" s="18"/>
      <c r="L165" s="29"/>
      <c r="M165" s="21"/>
      <c r="Y165" s="8"/>
    </row>
    <row r="166" spans="2:13" ht="15.75" hidden="1">
      <c r="B166" s="22">
        <f t="shared" si="1"/>
        <v>163</v>
      </c>
      <c r="C166" s="16"/>
      <c r="D166" s="17"/>
      <c r="E166" s="24"/>
      <c r="F166" s="18"/>
      <c r="G166" s="49"/>
      <c r="H166" s="20"/>
      <c r="I166" s="24"/>
      <c r="J166" s="21"/>
      <c r="K166" s="18"/>
      <c r="L166" s="29"/>
      <c r="M166" s="21"/>
    </row>
    <row r="167" spans="2:13" ht="15.75" hidden="1">
      <c r="B167" s="22">
        <f t="shared" si="1"/>
        <v>164</v>
      </c>
      <c r="C167" s="16"/>
      <c r="D167" s="17"/>
      <c r="E167" s="16"/>
      <c r="F167" s="60"/>
      <c r="G167" s="49"/>
      <c r="H167" s="20"/>
      <c r="I167" s="24"/>
      <c r="J167" s="21"/>
      <c r="K167" s="18"/>
      <c r="L167" s="29"/>
      <c r="M167" s="21"/>
    </row>
    <row r="168" spans="2:13" ht="15.75" hidden="1">
      <c r="B168" s="22">
        <f t="shared" si="1"/>
        <v>165</v>
      </c>
      <c r="C168" s="16"/>
      <c r="D168" s="47"/>
      <c r="E168" s="18"/>
      <c r="F168" s="51"/>
      <c r="G168" s="49"/>
      <c r="H168" s="77"/>
      <c r="I168" s="24"/>
      <c r="J168" s="21"/>
      <c r="K168" s="18"/>
      <c r="L168" s="29"/>
      <c r="M168" s="21"/>
    </row>
    <row r="169" spans="2:13" ht="15.75" hidden="1">
      <c r="B169" s="22">
        <f t="shared" si="1"/>
        <v>166</v>
      </c>
      <c r="C169" s="16"/>
      <c r="D169" s="17"/>
      <c r="E169" s="18"/>
      <c r="F169" s="18"/>
      <c r="G169" s="71"/>
      <c r="H169" s="77"/>
      <c r="I169" s="24"/>
      <c r="J169" s="21"/>
      <c r="K169" s="18"/>
      <c r="L169" s="29"/>
      <c r="M169" s="21"/>
    </row>
    <row r="170" spans="2:13" ht="15.75" hidden="1">
      <c r="B170" s="22">
        <f t="shared" si="1"/>
        <v>167</v>
      </c>
      <c r="C170" s="16"/>
      <c r="D170" s="56"/>
      <c r="E170" s="24"/>
      <c r="F170" s="18"/>
      <c r="G170" s="71"/>
      <c r="H170" s="81"/>
      <c r="I170" s="24"/>
      <c r="J170" s="21"/>
      <c r="K170" s="18"/>
      <c r="L170" s="29"/>
      <c r="M170" s="21"/>
    </row>
    <row r="171" spans="2:13" ht="15.75" hidden="1">
      <c r="B171" s="22">
        <f t="shared" si="1"/>
        <v>168</v>
      </c>
      <c r="C171" s="16"/>
      <c r="D171" s="27"/>
      <c r="E171" s="24"/>
      <c r="F171" s="18"/>
      <c r="G171" s="71"/>
      <c r="H171" s="52"/>
      <c r="I171" s="24"/>
      <c r="J171" s="21"/>
      <c r="K171" s="18"/>
      <c r="L171" s="29"/>
      <c r="M171" s="21"/>
    </row>
    <row r="172" spans="2:13" ht="15.75" hidden="1">
      <c r="B172" s="22">
        <f t="shared" si="1"/>
        <v>169</v>
      </c>
      <c r="C172" s="16"/>
      <c r="D172" s="17"/>
      <c r="E172" s="24"/>
      <c r="F172" s="18"/>
      <c r="G172" s="73"/>
      <c r="H172" s="77"/>
      <c r="I172" s="24"/>
      <c r="J172" s="21"/>
      <c r="K172" s="18"/>
      <c r="L172" s="29"/>
      <c r="M172" s="21"/>
    </row>
    <row r="173" spans="2:13" ht="15.75" hidden="1">
      <c r="B173" s="22">
        <f t="shared" si="1"/>
        <v>170</v>
      </c>
      <c r="C173" s="16"/>
      <c r="D173" s="82"/>
      <c r="E173" s="18"/>
      <c r="F173" s="18"/>
      <c r="G173" s="20"/>
      <c r="H173" s="77"/>
      <c r="I173" s="24"/>
      <c r="J173" s="21"/>
      <c r="K173" s="18"/>
      <c r="L173" s="29"/>
      <c r="M173" s="21"/>
    </row>
    <row r="174" spans="2:13" ht="15.75" hidden="1">
      <c r="B174" s="22">
        <f t="shared" si="1"/>
        <v>171</v>
      </c>
      <c r="C174" s="16"/>
      <c r="D174" s="23"/>
      <c r="E174" s="18"/>
      <c r="F174" s="18"/>
      <c r="G174" s="20"/>
      <c r="H174" s="77"/>
      <c r="I174" s="24"/>
      <c r="J174" s="21"/>
      <c r="K174" s="18"/>
      <c r="L174" s="29"/>
      <c r="M174" s="21"/>
    </row>
    <row r="175" spans="2:13" ht="15.75" hidden="1">
      <c r="B175" s="22">
        <f t="shared" si="1"/>
        <v>172</v>
      </c>
      <c r="C175" s="16"/>
      <c r="D175" s="23"/>
      <c r="E175" s="18"/>
      <c r="F175" s="18"/>
      <c r="G175" s="20"/>
      <c r="H175" s="77"/>
      <c r="I175" s="24"/>
      <c r="J175" s="21"/>
      <c r="K175" s="18"/>
      <c r="L175" s="29"/>
      <c r="M175" s="21"/>
    </row>
    <row r="176" spans="2:13" ht="15.75" hidden="1">
      <c r="B176" s="22">
        <f t="shared" si="1"/>
        <v>173</v>
      </c>
      <c r="C176" s="16"/>
      <c r="D176" s="17"/>
      <c r="E176" s="18"/>
      <c r="F176" s="18"/>
      <c r="G176" s="20"/>
      <c r="H176" s="77"/>
      <c r="I176" s="24"/>
      <c r="J176" s="21"/>
      <c r="K176" s="18"/>
      <c r="L176" s="29"/>
      <c r="M176" s="21"/>
    </row>
    <row r="177" spans="2:13" ht="15.75" hidden="1">
      <c r="B177" s="22">
        <f t="shared" si="1"/>
        <v>174</v>
      </c>
      <c r="C177" s="16"/>
      <c r="D177" s="23"/>
      <c r="E177" s="18"/>
      <c r="F177" s="18"/>
      <c r="G177" s="20"/>
      <c r="H177" s="77"/>
      <c r="I177" s="24"/>
      <c r="J177" s="21"/>
      <c r="K177" s="18"/>
      <c r="L177" s="29"/>
      <c r="M177" s="21"/>
    </row>
    <row r="178" spans="2:13" ht="15.75" hidden="1">
      <c r="B178" s="22">
        <f t="shared" si="1"/>
        <v>175</v>
      </c>
      <c r="C178" s="16"/>
      <c r="D178" s="23"/>
      <c r="E178" s="24"/>
      <c r="F178" s="51"/>
      <c r="G178" s="20"/>
      <c r="H178" s="52"/>
      <c r="I178" s="24"/>
      <c r="J178" s="21"/>
      <c r="K178" s="18"/>
      <c r="L178" s="29"/>
      <c r="M178" s="72"/>
    </row>
    <row r="179" spans="2:13" ht="15.75" hidden="1">
      <c r="B179" s="22">
        <f t="shared" si="1"/>
        <v>176</v>
      </c>
      <c r="C179" s="16"/>
      <c r="D179" s="56"/>
      <c r="E179" s="18"/>
      <c r="F179" s="18"/>
      <c r="G179" s="20"/>
      <c r="H179" s="20"/>
      <c r="I179" s="18"/>
      <c r="J179" s="21"/>
      <c r="K179" s="18"/>
      <c r="L179" s="29"/>
      <c r="M179" s="21"/>
    </row>
    <row r="180" spans="2:13" ht="15.75" hidden="1">
      <c r="B180" s="22">
        <f t="shared" si="1"/>
        <v>177</v>
      </c>
      <c r="C180" s="16"/>
      <c r="D180" s="56"/>
      <c r="E180" s="24"/>
      <c r="F180" s="18"/>
      <c r="G180" s="20"/>
      <c r="H180" s="20"/>
      <c r="I180" s="24"/>
      <c r="J180" s="21"/>
      <c r="K180" s="18"/>
      <c r="L180" s="29"/>
      <c r="M180" s="21"/>
    </row>
    <row r="181" spans="2:13" ht="15.75" hidden="1">
      <c r="B181" s="22">
        <f t="shared" si="1"/>
        <v>178</v>
      </c>
      <c r="C181" s="16"/>
      <c r="D181" s="56"/>
      <c r="E181" s="18"/>
      <c r="F181" s="18"/>
      <c r="G181" s="26"/>
      <c r="H181" s="20"/>
      <c r="I181" s="24"/>
      <c r="J181" s="21"/>
      <c r="K181" s="18"/>
      <c r="L181" s="29"/>
      <c r="M181" s="21"/>
    </row>
    <row r="182" spans="2:13" ht="15.75" hidden="1">
      <c r="B182" s="22">
        <f t="shared" si="1"/>
        <v>179</v>
      </c>
      <c r="C182" s="16"/>
      <c r="D182" s="56"/>
      <c r="E182" s="18"/>
      <c r="F182" s="18"/>
      <c r="G182" s="20"/>
      <c r="H182" s="20"/>
      <c r="I182" s="24"/>
      <c r="J182" s="21"/>
      <c r="K182" s="18"/>
      <c r="L182" s="29"/>
      <c r="M182" s="21"/>
    </row>
    <row r="183" spans="2:13" ht="15.75" hidden="1">
      <c r="B183" s="22">
        <f t="shared" si="1"/>
        <v>180</v>
      </c>
      <c r="C183" s="16"/>
      <c r="D183" s="56"/>
      <c r="E183" s="24"/>
      <c r="F183" s="18"/>
      <c r="G183" s="20"/>
      <c r="H183" s="20"/>
      <c r="I183" s="24"/>
      <c r="J183" s="21"/>
      <c r="K183" s="18"/>
      <c r="L183" s="29"/>
      <c r="M183" s="21"/>
    </row>
    <row r="184" spans="2:13" ht="15.75" hidden="1">
      <c r="B184" s="100">
        <f t="shared" si="1"/>
        <v>181</v>
      </c>
      <c r="C184" s="102"/>
      <c r="D184" s="103"/>
      <c r="E184" s="104"/>
      <c r="F184" s="105"/>
      <c r="G184" s="106"/>
      <c r="H184" s="107"/>
      <c r="I184" s="105"/>
      <c r="J184" s="108"/>
      <c r="K184" s="104"/>
      <c r="L184" s="109"/>
      <c r="M184" s="108"/>
    </row>
    <row r="185" spans="2:13" ht="15.75" hidden="1">
      <c r="B185" s="22">
        <f t="shared" si="1"/>
        <v>182</v>
      </c>
      <c r="C185" s="16"/>
      <c r="D185" s="83"/>
      <c r="E185" s="24"/>
      <c r="F185" s="18"/>
      <c r="G185" s="18"/>
      <c r="H185" s="20"/>
      <c r="I185" s="24"/>
      <c r="J185" s="21"/>
      <c r="K185" s="18"/>
      <c r="L185" s="29"/>
      <c r="M185" s="21"/>
    </row>
    <row r="186" spans="2:13" ht="15.75" hidden="1">
      <c r="B186" s="22">
        <f t="shared" si="1"/>
        <v>183</v>
      </c>
      <c r="C186" s="16"/>
      <c r="D186" s="47"/>
      <c r="E186" s="24"/>
      <c r="F186" s="18"/>
      <c r="G186" s="18"/>
      <c r="H186" s="20"/>
      <c r="I186" s="24"/>
      <c r="J186" s="21"/>
      <c r="K186" s="18"/>
      <c r="L186" s="29"/>
      <c r="M186" s="21"/>
    </row>
    <row r="187" spans="2:13" ht="15.75" hidden="1">
      <c r="B187" s="22">
        <f t="shared" si="1"/>
        <v>184</v>
      </c>
      <c r="C187" s="16"/>
      <c r="D187" s="47"/>
      <c r="E187" s="24"/>
      <c r="F187" s="18"/>
      <c r="G187" s="20"/>
      <c r="H187" s="20"/>
      <c r="I187" s="24"/>
      <c r="J187" s="21"/>
      <c r="K187" s="18"/>
      <c r="L187" s="29"/>
      <c r="M187" s="21"/>
    </row>
    <row r="188" spans="2:13" ht="15.75" hidden="1">
      <c r="B188" s="22">
        <f t="shared" si="1"/>
        <v>185</v>
      </c>
      <c r="C188" s="16"/>
      <c r="D188" s="56"/>
      <c r="E188" s="24"/>
      <c r="F188" s="18"/>
      <c r="G188" s="20"/>
      <c r="H188" s="20"/>
      <c r="I188" s="24"/>
      <c r="J188" s="21"/>
      <c r="K188" s="18"/>
      <c r="L188" s="29"/>
      <c r="M188" s="21"/>
    </row>
    <row r="189" spans="2:13" ht="15.75" hidden="1">
      <c r="B189" s="22">
        <f t="shared" si="1"/>
        <v>186</v>
      </c>
      <c r="C189" s="16"/>
      <c r="D189" s="56"/>
      <c r="E189" s="24"/>
      <c r="F189" s="18"/>
      <c r="G189" s="20"/>
      <c r="H189" s="20"/>
      <c r="I189" s="24"/>
      <c r="J189" s="21"/>
      <c r="K189" s="18"/>
      <c r="L189" s="29"/>
      <c r="M189" s="21"/>
    </row>
    <row r="190" spans="2:13" ht="15.75" hidden="1">
      <c r="B190" s="22">
        <f t="shared" si="1"/>
        <v>187</v>
      </c>
      <c r="C190" s="16"/>
      <c r="D190" s="23"/>
      <c r="E190" s="18"/>
      <c r="F190" s="18"/>
      <c r="G190" s="20"/>
      <c r="H190" s="20"/>
      <c r="I190" s="24"/>
      <c r="J190" s="21"/>
      <c r="K190" s="18"/>
      <c r="L190" s="29"/>
      <c r="M190" s="21"/>
    </row>
    <row r="191" spans="2:13" ht="15.75" hidden="1">
      <c r="B191" s="22">
        <f t="shared" si="1"/>
        <v>188</v>
      </c>
      <c r="C191" s="16"/>
      <c r="D191" s="23"/>
      <c r="E191" s="18"/>
      <c r="F191" s="18"/>
      <c r="G191" s="20"/>
      <c r="H191" s="20"/>
      <c r="I191" s="24"/>
      <c r="J191" s="21"/>
      <c r="K191" s="18"/>
      <c r="L191" s="29"/>
      <c r="M191" s="21"/>
    </row>
    <row r="192" spans="2:13" ht="15.75" hidden="1">
      <c r="B192" s="22">
        <f t="shared" si="1"/>
        <v>189</v>
      </c>
      <c r="C192" s="16"/>
      <c r="D192" s="56"/>
      <c r="E192" s="24"/>
      <c r="F192" s="18"/>
      <c r="G192" s="20"/>
      <c r="H192" s="20"/>
      <c r="I192" s="24"/>
      <c r="J192" s="21"/>
      <c r="K192" s="18"/>
      <c r="L192" s="29"/>
      <c r="M192" s="21"/>
    </row>
    <row r="193" spans="2:13" ht="15.75" hidden="1">
      <c r="B193" s="22">
        <f t="shared" si="1"/>
        <v>190</v>
      </c>
      <c r="C193" s="16"/>
      <c r="D193" s="56"/>
      <c r="E193" s="24"/>
      <c r="F193" s="18"/>
      <c r="G193" s="20"/>
      <c r="H193" s="20"/>
      <c r="I193" s="24"/>
      <c r="J193" s="21"/>
      <c r="K193" s="18"/>
      <c r="L193" s="29"/>
      <c r="M193" s="21"/>
    </row>
    <row r="194" spans="2:13" ht="15.75" hidden="1">
      <c r="B194" s="22">
        <f t="shared" si="1"/>
        <v>191</v>
      </c>
      <c r="C194" s="16"/>
      <c r="D194" s="83"/>
      <c r="E194" s="24"/>
      <c r="F194" s="18"/>
      <c r="G194" s="20"/>
      <c r="H194" s="20"/>
      <c r="I194" s="24"/>
      <c r="J194" s="21"/>
      <c r="K194" s="18"/>
      <c r="L194" s="29"/>
      <c r="M194" s="21"/>
    </row>
    <row r="195" spans="2:13" ht="15.75" hidden="1">
      <c r="B195" s="22">
        <f t="shared" si="1"/>
        <v>192</v>
      </c>
      <c r="C195" s="16"/>
      <c r="D195" s="56"/>
      <c r="E195" s="24"/>
      <c r="F195" s="18"/>
      <c r="G195" s="20"/>
      <c r="H195" s="20"/>
      <c r="I195" s="24"/>
      <c r="J195" s="21"/>
      <c r="K195" s="18"/>
      <c r="L195" s="29"/>
      <c r="M195" s="21"/>
    </row>
    <row r="196" spans="2:13" ht="15.75" hidden="1">
      <c r="B196" s="22">
        <f t="shared" si="1"/>
        <v>193</v>
      </c>
      <c r="C196" s="16"/>
      <c r="D196" s="17"/>
      <c r="E196" s="24"/>
      <c r="F196" s="18"/>
      <c r="G196" s="20"/>
      <c r="H196" s="20"/>
      <c r="I196" s="24"/>
      <c r="J196" s="21"/>
      <c r="K196" s="18"/>
      <c r="L196" s="29"/>
      <c r="M196" s="21"/>
    </row>
    <row r="197" spans="2:13" ht="15.75" hidden="1">
      <c r="B197" s="22">
        <f t="shared" si="1"/>
        <v>194</v>
      </c>
      <c r="C197" s="16"/>
      <c r="D197" s="56"/>
      <c r="E197" s="24"/>
      <c r="F197" s="18"/>
      <c r="G197" s="20"/>
      <c r="H197" s="20"/>
      <c r="I197" s="24"/>
      <c r="J197" s="21"/>
      <c r="K197" s="18"/>
      <c r="L197" s="29"/>
      <c r="M197" s="21"/>
    </row>
    <row r="198" spans="2:13" ht="15.75" hidden="1">
      <c r="B198" s="22">
        <f t="shared" si="1"/>
        <v>195</v>
      </c>
      <c r="C198" s="16"/>
      <c r="D198" s="56"/>
      <c r="E198" s="24"/>
      <c r="F198" s="18"/>
      <c r="G198" s="20"/>
      <c r="H198" s="20"/>
      <c r="I198" s="24"/>
      <c r="J198" s="21"/>
      <c r="K198" s="18"/>
      <c r="L198" s="29"/>
      <c r="M198" s="21"/>
    </row>
    <row r="199" spans="2:13" ht="15.75" hidden="1">
      <c r="B199" s="22">
        <f t="shared" si="1"/>
        <v>196</v>
      </c>
      <c r="C199" s="16"/>
      <c r="D199" s="84"/>
      <c r="E199" s="24"/>
      <c r="F199" s="18"/>
      <c r="G199" s="20"/>
      <c r="H199" s="20"/>
      <c r="I199" s="24"/>
      <c r="J199" s="21"/>
      <c r="K199" s="18"/>
      <c r="L199" s="29"/>
      <c r="M199" s="21"/>
    </row>
    <row r="200" spans="2:13" ht="15.75" hidden="1">
      <c r="B200" s="22">
        <f t="shared" si="1"/>
        <v>197</v>
      </c>
      <c r="C200" s="16"/>
      <c r="D200" s="17"/>
      <c r="E200" s="24"/>
      <c r="F200" s="18"/>
      <c r="G200" s="20"/>
      <c r="H200" s="20"/>
      <c r="I200" s="24"/>
      <c r="J200" s="21"/>
      <c r="K200" s="18"/>
      <c r="L200" s="29"/>
      <c r="M200" s="21"/>
    </row>
    <row r="201" spans="2:13" ht="15.75" hidden="1">
      <c r="B201" s="22">
        <f t="shared" si="1"/>
        <v>198</v>
      </c>
      <c r="C201" s="16"/>
      <c r="D201" s="56"/>
      <c r="E201" s="24"/>
      <c r="F201" s="18"/>
      <c r="G201" s="20"/>
      <c r="H201" s="20"/>
      <c r="I201" s="24"/>
      <c r="J201" s="21"/>
      <c r="K201" s="18"/>
      <c r="L201" s="29"/>
      <c r="M201" s="21"/>
    </row>
    <row r="202" spans="2:13" ht="15.75" hidden="1">
      <c r="B202" s="22">
        <f t="shared" si="1"/>
        <v>199</v>
      </c>
      <c r="C202" s="16"/>
      <c r="D202" s="56"/>
      <c r="E202" s="24"/>
      <c r="F202" s="18"/>
      <c r="G202" s="20"/>
      <c r="H202" s="20"/>
      <c r="I202" s="24"/>
      <c r="J202" s="21"/>
      <c r="K202" s="18"/>
      <c r="L202" s="29"/>
      <c r="M202" s="21"/>
    </row>
    <row r="203" spans="2:13" ht="15.75" hidden="1">
      <c r="B203" s="22">
        <f t="shared" si="1"/>
        <v>200</v>
      </c>
      <c r="C203" s="16"/>
      <c r="D203" s="56"/>
      <c r="E203" s="24"/>
      <c r="F203" s="18"/>
      <c r="G203" s="20"/>
      <c r="H203" s="20"/>
      <c r="I203" s="24"/>
      <c r="J203" s="21"/>
      <c r="K203" s="18"/>
      <c r="L203" s="29"/>
      <c r="M203" s="21"/>
    </row>
    <row r="204" spans="2:13" ht="15.75" hidden="1">
      <c r="B204" s="22">
        <f t="shared" si="1"/>
        <v>201</v>
      </c>
      <c r="C204" s="16"/>
      <c r="D204" s="23"/>
      <c r="E204" s="24"/>
      <c r="F204" s="18"/>
      <c r="G204" s="20"/>
      <c r="H204" s="20"/>
      <c r="I204" s="24"/>
      <c r="J204" s="41"/>
      <c r="K204" s="18"/>
      <c r="L204" s="29"/>
      <c r="M204" s="21"/>
    </row>
    <row r="205" spans="2:13" ht="15.75" hidden="1">
      <c r="B205" s="22">
        <f t="shared" si="1"/>
        <v>202</v>
      </c>
      <c r="C205" s="16"/>
      <c r="D205" s="56"/>
      <c r="E205" s="24"/>
      <c r="F205" s="18"/>
      <c r="G205" s="20"/>
      <c r="H205" s="20"/>
      <c r="I205" s="24"/>
      <c r="J205" s="21"/>
      <c r="K205" s="18"/>
      <c r="L205" s="29"/>
      <c r="M205" s="21"/>
    </row>
    <row r="206" spans="2:13" ht="15.75" hidden="1">
      <c r="B206" s="22">
        <f t="shared" si="1"/>
        <v>203</v>
      </c>
      <c r="C206" s="16"/>
      <c r="D206" s="56"/>
      <c r="E206" s="24"/>
      <c r="F206" s="18"/>
      <c r="G206" s="20"/>
      <c r="H206" s="20"/>
      <c r="I206" s="24"/>
      <c r="J206" s="41"/>
      <c r="K206" s="18"/>
      <c r="L206" s="29"/>
      <c r="M206" s="21"/>
    </row>
    <row r="207" spans="2:13" ht="15.75" hidden="1">
      <c r="B207" s="22">
        <f t="shared" si="1"/>
        <v>204</v>
      </c>
      <c r="C207" s="16"/>
      <c r="D207" s="56"/>
      <c r="E207" s="24"/>
      <c r="F207" s="18"/>
      <c r="G207" s="20"/>
      <c r="H207" s="51"/>
      <c r="I207" s="24"/>
      <c r="J207" s="21"/>
      <c r="K207" s="18"/>
      <c r="L207" s="29"/>
      <c r="M207" s="21"/>
    </row>
    <row r="208" spans="2:13" ht="15.75" hidden="1">
      <c r="B208" s="22">
        <f t="shared" si="1"/>
        <v>205</v>
      </c>
      <c r="C208" s="16"/>
      <c r="D208" s="56"/>
      <c r="E208" s="24"/>
      <c r="F208" s="18"/>
      <c r="G208" s="49"/>
      <c r="H208" s="20"/>
      <c r="I208" s="24"/>
      <c r="J208" s="41"/>
      <c r="K208" s="18"/>
      <c r="L208" s="29"/>
      <c r="M208" s="21"/>
    </row>
    <row r="209" spans="2:13" ht="15.75" hidden="1">
      <c r="B209" s="22">
        <f t="shared" si="1"/>
        <v>206</v>
      </c>
      <c r="C209" s="16"/>
      <c r="D209" s="56"/>
      <c r="E209" s="24"/>
      <c r="F209" s="18"/>
      <c r="G209" s="26"/>
      <c r="H209" s="20"/>
      <c r="I209" s="24"/>
      <c r="J209" s="21"/>
      <c r="K209" s="18"/>
      <c r="L209" s="29"/>
      <c r="M209" s="21"/>
    </row>
    <row r="210" spans="2:13" ht="15.75" hidden="1">
      <c r="B210" s="22">
        <f t="shared" si="1"/>
        <v>207</v>
      </c>
      <c r="C210" s="16"/>
      <c r="D210" s="56"/>
      <c r="E210" s="24"/>
      <c r="F210" s="18"/>
      <c r="G210" s="20"/>
      <c r="H210" s="20"/>
      <c r="I210" s="24"/>
      <c r="J210" s="21"/>
      <c r="K210" s="18"/>
      <c r="L210" s="29"/>
      <c r="M210" s="21"/>
    </row>
    <row r="211" spans="2:13" ht="15.75" hidden="1">
      <c r="B211" s="22">
        <f t="shared" si="1"/>
        <v>208</v>
      </c>
      <c r="C211" s="16"/>
      <c r="D211" s="56"/>
      <c r="E211" s="24"/>
      <c r="F211" s="18"/>
      <c r="G211" s="20"/>
      <c r="H211" s="20"/>
      <c r="I211" s="24"/>
      <c r="J211" s="41"/>
      <c r="K211" s="18"/>
      <c r="L211" s="29"/>
      <c r="M211" s="21"/>
    </row>
    <row r="212" spans="2:13" ht="15.75" hidden="1">
      <c r="B212" s="22">
        <f t="shared" si="1"/>
        <v>209</v>
      </c>
      <c r="C212" s="16"/>
      <c r="D212" s="56"/>
      <c r="E212" s="24"/>
      <c r="F212" s="18"/>
      <c r="G212" s="20"/>
      <c r="H212" s="20"/>
      <c r="I212" s="24"/>
      <c r="J212" s="21"/>
      <c r="K212" s="18"/>
      <c r="L212" s="29"/>
      <c r="M212" s="21"/>
    </row>
    <row r="213" spans="2:13" ht="15.75" hidden="1">
      <c r="B213" s="22">
        <f t="shared" si="1"/>
        <v>210</v>
      </c>
      <c r="C213" s="16"/>
      <c r="D213" s="56"/>
      <c r="E213" s="24"/>
      <c r="F213" s="18"/>
      <c r="G213" s="20"/>
      <c r="H213" s="20"/>
      <c r="I213" s="24"/>
      <c r="J213" s="21"/>
      <c r="K213" s="18"/>
      <c r="L213" s="29"/>
      <c r="M213" s="21"/>
    </row>
    <row r="214" spans="2:13" ht="15.75" hidden="1">
      <c r="B214" s="22">
        <f t="shared" si="1"/>
        <v>211</v>
      </c>
      <c r="C214" s="16"/>
      <c r="D214" s="56"/>
      <c r="E214" s="24"/>
      <c r="F214" s="18"/>
      <c r="G214" s="20"/>
      <c r="H214" s="20"/>
      <c r="I214" s="24"/>
      <c r="J214" s="21"/>
      <c r="K214" s="18"/>
      <c r="L214" s="29"/>
      <c r="M214" s="21"/>
    </row>
    <row r="215" spans="2:13" ht="15.75" hidden="1">
      <c r="B215" s="22">
        <f t="shared" si="1"/>
        <v>212</v>
      </c>
      <c r="C215" s="16"/>
      <c r="D215" s="56"/>
      <c r="E215" s="24"/>
      <c r="F215" s="18"/>
      <c r="G215" s="20"/>
      <c r="H215" s="20"/>
      <c r="I215" s="24"/>
      <c r="J215" s="21"/>
      <c r="K215" s="18"/>
      <c r="L215" s="29"/>
      <c r="M215" s="21"/>
    </row>
    <row r="216" spans="2:13" ht="15.75" hidden="1">
      <c r="B216" s="22">
        <f t="shared" si="1"/>
        <v>213</v>
      </c>
      <c r="C216" s="16"/>
      <c r="D216" s="83"/>
      <c r="E216" s="24"/>
      <c r="F216" s="18"/>
      <c r="G216" s="20"/>
      <c r="H216" s="20"/>
      <c r="I216" s="24"/>
      <c r="J216" s="21"/>
      <c r="K216" s="18"/>
      <c r="L216" s="29"/>
      <c r="M216" s="21"/>
    </row>
    <row r="217" spans="2:13" ht="15.75" hidden="1">
      <c r="B217" s="22">
        <f t="shared" si="1"/>
        <v>214</v>
      </c>
      <c r="C217" s="16"/>
      <c r="D217" s="56"/>
      <c r="E217" s="24"/>
      <c r="F217" s="18"/>
      <c r="G217" s="20"/>
      <c r="H217" s="20"/>
      <c r="I217" s="24"/>
      <c r="J217" s="21"/>
      <c r="K217" s="18"/>
      <c r="L217" s="29"/>
      <c r="M217" s="21"/>
    </row>
    <row r="218" spans="2:13" ht="15.75" hidden="1">
      <c r="B218" s="22">
        <f t="shared" si="1"/>
        <v>215</v>
      </c>
      <c r="C218" s="16"/>
      <c r="D218" s="17"/>
      <c r="E218" s="24"/>
      <c r="F218" s="18"/>
      <c r="G218" s="20"/>
      <c r="H218" s="52"/>
      <c r="I218" s="20"/>
      <c r="J218" s="41"/>
      <c r="K218" s="18"/>
      <c r="L218" s="29"/>
      <c r="M218" s="21"/>
    </row>
    <row r="219" spans="2:13" ht="15.75" hidden="1">
      <c r="B219" s="22">
        <f t="shared" si="1"/>
        <v>216</v>
      </c>
      <c r="C219" s="16"/>
      <c r="D219" s="56"/>
      <c r="E219" s="24"/>
      <c r="F219" s="18"/>
      <c r="G219" s="71"/>
      <c r="H219" s="20"/>
      <c r="I219" s="24"/>
      <c r="J219" s="41"/>
      <c r="K219" s="18"/>
      <c r="L219" s="29"/>
      <c r="M219" s="21"/>
    </row>
    <row r="220" spans="2:13" ht="15.75" hidden="1">
      <c r="B220" s="22">
        <f t="shared" si="1"/>
        <v>217</v>
      </c>
      <c r="C220" s="16"/>
      <c r="D220" s="56"/>
      <c r="E220" s="18"/>
      <c r="F220" s="18"/>
      <c r="G220" s="71"/>
      <c r="H220" s="20"/>
      <c r="I220" s="24"/>
      <c r="J220" s="41"/>
      <c r="K220" s="18"/>
      <c r="L220" s="29"/>
      <c r="M220" s="21"/>
    </row>
    <row r="221" spans="2:13" ht="15.75" hidden="1">
      <c r="B221" s="22">
        <f t="shared" si="1"/>
        <v>218</v>
      </c>
      <c r="C221" s="16"/>
      <c r="D221" s="17"/>
      <c r="E221" s="24"/>
      <c r="F221" s="18"/>
      <c r="G221" s="20"/>
      <c r="H221" s="20"/>
      <c r="I221" s="24"/>
      <c r="J221" s="21"/>
      <c r="K221" s="18"/>
      <c r="L221" s="29"/>
      <c r="M221" s="21"/>
    </row>
    <row r="222" spans="2:13" ht="15.75" hidden="1">
      <c r="B222" s="22">
        <f t="shared" si="1"/>
        <v>219</v>
      </c>
      <c r="C222" s="16"/>
      <c r="D222" s="85"/>
      <c r="E222" s="24"/>
      <c r="F222" s="18"/>
      <c r="G222" s="86"/>
      <c r="H222" s="20"/>
      <c r="I222" s="24"/>
      <c r="J222" s="34"/>
      <c r="K222" s="18"/>
      <c r="L222" s="29"/>
      <c r="M222" s="21"/>
    </row>
    <row r="223" spans="2:13" ht="15.75" hidden="1">
      <c r="B223" s="22">
        <f t="shared" si="1"/>
        <v>220</v>
      </c>
      <c r="C223" s="16"/>
      <c r="D223" s="87"/>
      <c r="E223" s="24"/>
      <c r="F223" s="18"/>
      <c r="G223" s="49"/>
      <c r="H223" s="20"/>
      <c r="I223" s="24"/>
      <c r="J223" s="21"/>
      <c r="K223" s="18"/>
      <c r="L223" s="29"/>
      <c r="M223" s="21"/>
    </row>
    <row r="224" spans="2:13" ht="15.75" hidden="1">
      <c r="B224" s="22">
        <f t="shared" si="1"/>
        <v>221</v>
      </c>
      <c r="C224" s="16"/>
      <c r="D224" s="56"/>
      <c r="E224" s="24"/>
      <c r="F224" s="18"/>
      <c r="G224" s="26"/>
      <c r="H224" s="20"/>
      <c r="I224" s="24"/>
      <c r="J224" s="21"/>
      <c r="K224" s="18"/>
      <c r="L224" s="29"/>
      <c r="M224" s="21"/>
    </row>
    <row r="225" spans="2:13" ht="15.75" hidden="1">
      <c r="B225" s="22">
        <f t="shared" si="1"/>
        <v>222</v>
      </c>
      <c r="C225" s="16"/>
      <c r="D225" s="56"/>
      <c r="E225" s="24"/>
      <c r="F225" s="18"/>
      <c r="G225" s="20"/>
      <c r="H225" s="20"/>
      <c r="I225" s="24"/>
      <c r="J225" s="21"/>
      <c r="K225" s="18"/>
      <c r="L225" s="29"/>
      <c r="M225" s="21"/>
    </row>
    <row r="226" spans="2:13" ht="15.75" hidden="1">
      <c r="B226" s="22">
        <f t="shared" si="1"/>
        <v>223</v>
      </c>
      <c r="C226" s="16"/>
      <c r="D226" s="56"/>
      <c r="E226" s="18"/>
      <c r="F226" s="18"/>
      <c r="G226" s="20"/>
      <c r="H226" s="20"/>
      <c r="I226" s="24"/>
      <c r="J226" s="21"/>
      <c r="K226" s="18"/>
      <c r="L226" s="29"/>
      <c r="M226" s="21"/>
    </row>
    <row r="227" spans="2:13" ht="15.75" hidden="1">
      <c r="B227" s="22">
        <f t="shared" si="1"/>
        <v>224</v>
      </c>
      <c r="C227" s="16"/>
      <c r="D227" s="56"/>
      <c r="E227" s="24"/>
      <c r="F227" s="18"/>
      <c r="G227" s="61"/>
      <c r="H227" s="52"/>
      <c r="I227" s="24"/>
      <c r="J227" s="88"/>
      <c r="K227" s="18"/>
      <c r="L227" s="29"/>
      <c r="M227" s="21"/>
    </row>
    <row r="228" spans="2:13" ht="15.75" hidden="1">
      <c r="B228" s="22">
        <f t="shared" si="1"/>
        <v>225</v>
      </c>
      <c r="C228" s="16"/>
      <c r="D228" s="56"/>
      <c r="E228" s="24"/>
      <c r="F228" s="18"/>
      <c r="G228" s="20"/>
      <c r="H228" s="20"/>
      <c r="I228" s="24"/>
      <c r="J228" s="21"/>
      <c r="K228" s="18"/>
      <c r="L228" s="29"/>
      <c r="M228" s="21"/>
    </row>
    <row r="229" spans="2:13" ht="15.75" hidden="1">
      <c r="B229" s="22">
        <f t="shared" si="1"/>
        <v>226</v>
      </c>
      <c r="C229" s="16"/>
      <c r="D229" s="56"/>
      <c r="E229" s="24"/>
      <c r="F229" s="18"/>
      <c r="G229" s="20"/>
      <c r="H229" s="20"/>
      <c r="I229" s="24"/>
      <c r="J229" s="21"/>
      <c r="K229" s="18"/>
      <c r="L229" s="29"/>
      <c r="M229" s="21"/>
    </row>
    <row r="230" spans="2:13" ht="15.75" hidden="1">
      <c r="B230" s="22">
        <f t="shared" si="1"/>
        <v>227</v>
      </c>
      <c r="C230" s="16"/>
      <c r="D230" s="56"/>
      <c r="E230" s="24"/>
      <c r="F230" s="18"/>
      <c r="G230" s="20"/>
      <c r="H230" s="20"/>
      <c r="I230" s="24"/>
      <c r="J230" s="21"/>
      <c r="K230" s="18"/>
      <c r="L230" s="29"/>
      <c r="M230" s="21"/>
    </row>
    <row r="231" spans="2:13" ht="15.75" hidden="1">
      <c r="B231" s="22">
        <f t="shared" si="1"/>
        <v>228</v>
      </c>
      <c r="C231" s="16"/>
      <c r="D231" s="23"/>
      <c r="E231" s="24"/>
      <c r="F231" s="18"/>
      <c r="G231" s="20"/>
      <c r="H231" s="20"/>
      <c r="I231" s="24"/>
      <c r="J231" s="89"/>
      <c r="K231" s="18"/>
      <c r="L231" s="29"/>
      <c r="M231" s="21"/>
    </row>
    <row r="232" spans="2:13" ht="15.75" hidden="1">
      <c r="B232" s="22">
        <f t="shared" si="1"/>
        <v>229</v>
      </c>
      <c r="C232" s="16"/>
      <c r="D232" s="56"/>
      <c r="E232" s="24"/>
      <c r="F232" s="20"/>
      <c r="G232" s="20"/>
      <c r="H232" s="20"/>
      <c r="I232" s="24"/>
      <c r="J232" s="89"/>
      <c r="K232" s="18"/>
      <c r="L232" s="29"/>
      <c r="M232" s="21"/>
    </row>
    <row r="233" spans="2:13" ht="15.75" hidden="1">
      <c r="B233" s="22">
        <f t="shared" si="1"/>
        <v>230</v>
      </c>
      <c r="C233" s="16"/>
      <c r="D233" s="56"/>
      <c r="E233" s="24"/>
      <c r="F233" s="20"/>
      <c r="G233" s="20"/>
      <c r="H233" s="20"/>
      <c r="I233" s="24"/>
      <c r="J233" s="89"/>
      <c r="K233" s="18"/>
      <c r="L233" s="29"/>
      <c r="M233" s="21"/>
    </row>
    <row r="234" spans="2:13" ht="15.75" hidden="1">
      <c r="B234" s="22">
        <f t="shared" si="1"/>
        <v>231</v>
      </c>
      <c r="C234" s="16"/>
      <c r="D234" s="17"/>
      <c r="E234" s="24"/>
      <c r="F234" s="18"/>
      <c r="G234" s="20"/>
      <c r="H234" s="20"/>
      <c r="I234" s="24"/>
      <c r="J234" s="89"/>
      <c r="K234" s="18"/>
      <c r="L234" s="29"/>
      <c r="M234" s="21"/>
    </row>
    <row r="235" spans="2:13" ht="15.75" hidden="1">
      <c r="B235" s="22">
        <f t="shared" si="1"/>
        <v>232</v>
      </c>
      <c r="C235" s="16"/>
      <c r="D235" s="23"/>
      <c r="E235" s="24"/>
      <c r="F235" s="18"/>
      <c r="G235" s="20"/>
      <c r="H235" s="52"/>
      <c r="I235" s="24"/>
      <c r="J235" s="89"/>
      <c r="K235" s="18"/>
      <c r="L235" s="29"/>
      <c r="M235" s="72"/>
    </row>
    <row r="236" spans="2:13" ht="15.75" hidden="1">
      <c r="B236" s="22">
        <f t="shared" si="1"/>
        <v>233</v>
      </c>
      <c r="C236" s="16"/>
      <c r="D236" s="17"/>
      <c r="E236" s="24"/>
      <c r="F236" s="18"/>
      <c r="G236" s="51"/>
      <c r="H236" s="20"/>
      <c r="I236" s="24"/>
      <c r="J236" s="89"/>
      <c r="K236" s="18"/>
      <c r="L236" s="29"/>
      <c r="M236" s="21"/>
    </row>
    <row r="237" spans="2:13" ht="15.75" hidden="1">
      <c r="B237" s="22">
        <f t="shared" si="1"/>
        <v>234</v>
      </c>
      <c r="C237" s="16"/>
      <c r="D237" s="17"/>
      <c r="E237" s="24"/>
      <c r="F237" s="18"/>
      <c r="G237" s="20"/>
      <c r="H237" s="20"/>
      <c r="I237" s="24"/>
      <c r="J237" s="89"/>
      <c r="K237" s="18"/>
      <c r="L237" s="29"/>
      <c r="M237" s="21"/>
    </row>
    <row r="238" spans="2:13" ht="15.75" hidden="1">
      <c r="B238" s="22">
        <f t="shared" si="1"/>
        <v>235</v>
      </c>
      <c r="C238" s="16"/>
      <c r="D238" s="17"/>
      <c r="E238" s="24"/>
      <c r="F238" s="18"/>
      <c r="G238" s="26"/>
      <c r="H238" s="20"/>
      <c r="I238" s="24"/>
      <c r="J238" s="89"/>
      <c r="K238" s="18"/>
      <c r="L238" s="29"/>
      <c r="M238" s="21"/>
    </row>
    <row r="239" spans="2:13" ht="15.75" hidden="1">
      <c r="B239" s="22">
        <f t="shared" si="1"/>
        <v>236</v>
      </c>
      <c r="C239" s="16"/>
      <c r="D239" s="54"/>
      <c r="E239" s="24"/>
      <c r="F239" s="18"/>
      <c r="G239" s="26"/>
      <c r="H239" s="20"/>
      <c r="I239" s="24"/>
      <c r="J239" s="90"/>
      <c r="K239" s="18"/>
      <c r="L239" s="29"/>
      <c r="M239" s="21"/>
    </row>
    <row r="240" spans="2:13" ht="15.75" hidden="1">
      <c r="B240" s="22">
        <f t="shared" si="1"/>
        <v>237</v>
      </c>
      <c r="C240" s="16"/>
      <c r="D240" s="17"/>
      <c r="E240" s="24"/>
      <c r="F240" s="18"/>
      <c r="G240" s="20"/>
      <c r="H240" s="20"/>
      <c r="I240" s="24"/>
      <c r="J240" s="89"/>
      <c r="K240" s="18"/>
      <c r="L240" s="29"/>
      <c r="M240" s="21"/>
    </row>
    <row r="241" spans="2:13" ht="15.75" hidden="1">
      <c r="B241" s="22">
        <f t="shared" si="1"/>
        <v>238</v>
      </c>
      <c r="C241" s="16"/>
      <c r="D241" s="17"/>
      <c r="E241" s="24"/>
      <c r="F241" s="18"/>
      <c r="G241" s="20"/>
      <c r="H241" s="20"/>
      <c r="I241" s="24"/>
      <c r="J241" s="89"/>
      <c r="K241" s="18"/>
      <c r="L241" s="29"/>
      <c r="M241" s="21"/>
    </row>
    <row r="242" spans="2:13" ht="15.75" hidden="1">
      <c r="B242" s="22">
        <f t="shared" si="1"/>
        <v>239</v>
      </c>
      <c r="C242" s="16"/>
      <c r="D242" s="17"/>
      <c r="E242" s="24"/>
      <c r="F242" s="18"/>
      <c r="G242" s="20"/>
      <c r="H242" s="20"/>
      <c r="I242" s="24"/>
      <c r="J242" s="89"/>
      <c r="K242" s="18"/>
      <c r="L242" s="29"/>
      <c r="M242" s="21"/>
    </row>
    <row r="243" spans="2:13" ht="15.75" hidden="1">
      <c r="B243" s="22">
        <f t="shared" si="1"/>
        <v>240</v>
      </c>
      <c r="C243" s="16"/>
      <c r="D243" s="17"/>
      <c r="E243" s="24"/>
      <c r="F243" s="18"/>
      <c r="G243" s="20"/>
      <c r="H243" s="20"/>
      <c r="I243" s="24"/>
      <c r="J243" s="89"/>
      <c r="K243" s="18"/>
      <c r="L243" s="29"/>
      <c r="M243" s="21"/>
    </row>
    <row r="244" spans="2:13" ht="15.75" hidden="1">
      <c r="B244" s="22">
        <f t="shared" si="1"/>
        <v>241</v>
      </c>
      <c r="C244" s="16"/>
      <c r="D244" s="17"/>
      <c r="E244" s="24"/>
      <c r="F244" s="18"/>
      <c r="G244" s="20"/>
      <c r="H244" s="20"/>
      <c r="I244" s="24"/>
      <c r="J244" s="89"/>
      <c r="K244" s="18"/>
      <c r="L244" s="29"/>
      <c r="M244" s="21"/>
    </row>
    <row r="245" spans="2:13" ht="15.75" hidden="1">
      <c r="B245" s="22">
        <f t="shared" si="1"/>
        <v>242</v>
      </c>
      <c r="C245" s="16"/>
      <c r="D245" s="17"/>
      <c r="E245" s="24"/>
      <c r="F245" s="18"/>
      <c r="G245" s="20"/>
      <c r="H245" s="20"/>
      <c r="I245" s="24"/>
      <c r="J245" s="89"/>
      <c r="K245" s="18"/>
      <c r="L245" s="29"/>
      <c r="M245" s="21"/>
    </row>
    <row r="246" spans="2:13" ht="15.75" hidden="1">
      <c r="B246" s="22">
        <f t="shared" si="1"/>
        <v>243</v>
      </c>
      <c r="C246" s="16"/>
      <c r="D246" s="54"/>
      <c r="E246" s="24"/>
      <c r="F246" s="18"/>
      <c r="G246" s="26"/>
      <c r="H246" s="20"/>
      <c r="I246" s="24"/>
      <c r="J246" s="89"/>
      <c r="K246" s="18"/>
      <c r="L246" s="29"/>
      <c r="M246" s="21"/>
    </row>
    <row r="247" spans="2:13" ht="15.75" hidden="1">
      <c r="B247" s="22">
        <f t="shared" si="1"/>
        <v>244</v>
      </c>
      <c r="C247" s="16"/>
      <c r="D247" s="54"/>
      <c r="E247" s="24"/>
      <c r="F247" s="18"/>
      <c r="G247" s="26"/>
      <c r="H247" s="20"/>
      <c r="I247" s="24"/>
      <c r="J247" s="89"/>
      <c r="K247" s="18"/>
      <c r="L247" s="29"/>
      <c r="M247" s="21"/>
    </row>
    <row r="248" spans="2:13" ht="15.75" hidden="1">
      <c r="B248" s="22">
        <f t="shared" si="1"/>
        <v>245</v>
      </c>
      <c r="C248" s="16"/>
      <c r="D248" s="54"/>
      <c r="E248" s="24"/>
      <c r="F248" s="18"/>
      <c r="G248" s="80"/>
      <c r="H248" s="20"/>
      <c r="I248" s="24"/>
      <c r="J248" s="89"/>
      <c r="K248" s="18"/>
      <c r="L248" s="29"/>
      <c r="M248" s="21"/>
    </row>
    <row r="249" spans="2:13" ht="15.75" hidden="1">
      <c r="B249" s="22">
        <f t="shared" si="1"/>
        <v>246</v>
      </c>
      <c r="C249" s="16"/>
      <c r="D249" s="54"/>
      <c r="E249" s="24"/>
      <c r="F249" s="18"/>
      <c r="G249" s="26"/>
      <c r="H249" s="20"/>
      <c r="I249" s="24"/>
      <c r="J249" s="91">
        <f>SUM(J3:J248)</f>
        <v>1351713.08272727</v>
      </c>
      <c r="K249" s="18"/>
      <c r="L249" s="29"/>
      <c r="M249" s="91">
        <f>SUM(M3:M248)</f>
        <v>1176105.36</v>
      </c>
    </row>
    <row r="250" spans="2:13" ht="47.25" hidden="1">
      <c r="B250" s="22">
        <v>103</v>
      </c>
      <c r="C250" s="16">
        <v>44860</v>
      </c>
      <c r="D250" s="54" t="s">
        <v>88</v>
      </c>
      <c r="E250" s="24" t="s">
        <v>89</v>
      </c>
      <c r="F250" s="18" t="s">
        <v>29</v>
      </c>
      <c r="G250" s="20" t="s">
        <v>90</v>
      </c>
      <c r="H250" s="20"/>
      <c r="I250" s="24" t="s">
        <v>21</v>
      </c>
      <c r="J250" s="89">
        <v>400</v>
      </c>
      <c r="K250" s="18"/>
      <c r="L250" s="29"/>
      <c r="M250" s="21"/>
    </row>
    <row r="251" spans="2:13" ht="15.75">
      <c r="B251" s="22"/>
      <c r="C251" s="16"/>
      <c r="D251" s="54"/>
      <c r="E251" s="24"/>
      <c r="F251" s="18"/>
      <c r="G251" s="26"/>
      <c r="H251" s="20"/>
      <c r="I251" s="24"/>
      <c r="J251" s="89"/>
      <c r="K251" s="18"/>
      <c r="L251" s="29"/>
      <c r="M251" s="21"/>
    </row>
    <row r="252" spans="2:13" ht="15.75">
      <c r="B252" s="22"/>
      <c r="C252" s="16"/>
      <c r="D252" s="54"/>
      <c r="E252" s="92"/>
      <c r="F252" s="18"/>
      <c r="G252" s="26"/>
      <c r="H252" s="93"/>
      <c r="I252" s="24"/>
      <c r="J252" s="89"/>
      <c r="K252" s="94"/>
      <c r="L252" s="29"/>
      <c r="M252" s="21"/>
    </row>
    <row r="253" spans="2:13" ht="15.75">
      <c r="B253" s="22"/>
      <c r="C253" s="16"/>
      <c r="D253" s="54"/>
      <c r="E253" s="92"/>
      <c r="F253" s="18"/>
      <c r="G253" s="26"/>
      <c r="H253" s="93"/>
      <c r="I253" s="24"/>
      <c r="J253" s="89"/>
      <c r="K253" s="94"/>
      <c r="L253" s="29"/>
      <c r="M253" s="21"/>
    </row>
    <row r="254" spans="2:13" ht="15.75">
      <c r="B254" s="22"/>
      <c r="C254" s="16"/>
      <c r="D254" s="54"/>
      <c r="E254" s="92"/>
      <c r="F254" s="18"/>
      <c r="G254" s="26"/>
      <c r="H254" s="93"/>
      <c r="I254" s="24"/>
      <c r="J254" s="89"/>
      <c r="K254" s="94"/>
      <c r="L254" s="29"/>
      <c r="M254" s="21"/>
    </row>
    <row r="255" spans="2:13" ht="15.75">
      <c r="B255" s="22"/>
      <c r="C255" s="16"/>
      <c r="D255" s="54"/>
      <c r="E255" s="92"/>
      <c r="F255" s="18"/>
      <c r="G255" s="26"/>
      <c r="H255" s="93"/>
      <c r="I255" s="24"/>
      <c r="J255" s="89"/>
      <c r="K255" s="94"/>
      <c r="L255" s="29"/>
      <c r="M255" s="21"/>
    </row>
    <row r="256" spans="2:13" ht="15.75">
      <c r="B256" s="22"/>
      <c r="C256" s="16"/>
      <c r="D256" s="54"/>
      <c r="E256" s="92"/>
      <c r="F256" s="18"/>
      <c r="G256" s="26"/>
      <c r="H256" s="93"/>
      <c r="I256" s="24"/>
      <c r="J256" s="89"/>
      <c r="K256" s="94"/>
      <c r="L256" s="29"/>
      <c r="M256" s="21"/>
    </row>
    <row r="257" spans="2:13" ht="15.75">
      <c r="B257" s="22"/>
      <c r="C257" s="16"/>
      <c r="D257" s="54"/>
      <c r="E257" s="92"/>
      <c r="F257" s="18"/>
      <c r="G257" s="26"/>
      <c r="H257" s="93"/>
      <c r="I257" s="24"/>
      <c r="J257" s="89"/>
      <c r="K257" s="94"/>
      <c r="L257" s="29"/>
      <c r="M257" s="21"/>
    </row>
    <row r="258" spans="2:13" ht="15.75">
      <c r="B258" s="22"/>
      <c r="C258" s="16"/>
      <c r="D258" s="54"/>
      <c r="E258" s="92"/>
      <c r="F258" s="18"/>
      <c r="G258" s="26"/>
      <c r="H258" s="93"/>
      <c r="I258" s="24"/>
      <c r="J258" s="89"/>
      <c r="K258" s="94"/>
      <c r="L258" s="29"/>
      <c r="M258" s="21"/>
    </row>
    <row r="259" spans="2:13" ht="15.75">
      <c r="B259" s="22"/>
      <c r="C259" s="16"/>
      <c r="D259" s="54"/>
      <c r="E259" s="92"/>
      <c r="F259" s="18"/>
      <c r="G259" s="26"/>
      <c r="H259" s="93"/>
      <c r="I259" s="24"/>
      <c r="J259" s="89"/>
      <c r="K259" s="94"/>
      <c r="L259" s="29"/>
      <c r="M259" s="21"/>
    </row>
    <row r="260" spans="2:13" ht="15.75">
      <c r="B260" s="22"/>
      <c r="C260" s="16"/>
      <c r="D260" s="54"/>
      <c r="E260" s="92"/>
      <c r="F260" s="18"/>
      <c r="G260" s="26"/>
      <c r="H260" s="93"/>
      <c r="I260" s="24"/>
      <c r="J260" s="89"/>
      <c r="K260" s="94"/>
      <c r="L260" s="29"/>
      <c r="M260" s="21"/>
    </row>
    <row r="261" spans="2:13" ht="15.75">
      <c r="B261" s="22"/>
      <c r="C261" s="16"/>
      <c r="D261" s="54"/>
      <c r="E261" s="92"/>
      <c r="F261" s="18"/>
      <c r="G261" s="26"/>
      <c r="H261" s="93"/>
      <c r="I261" s="24"/>
      <c r="J261" s="89"/>
      <c r="K261" s="94"/>
      <c r="L261" s="29"/>
      <c r="M261" s="21"/>
    </row>
    <row r="262" spans="2:13" ht="15.75">
      <c r="B262" s="22"/>
      <c r="C262" s="16"/>
      <c r="D262" s="54"/>
      <c r="E262" s="92"/>
      <c r="F262" s="18"/>
      <c r="G262" s="26"/>
      <c r="H262" s="93"/>
      <c r="I262" s="24"/>
      <c r="J262" s="89"/>
      <c r="K262" s="94"/>
      <c r="L262" s="29"/>
      <c r="M262" s="21"/>
    </row>
    <row r="263" spans="2:13" ht="15.75">
      <c r="B263" s="22"/>
      <c r="C263" s="16"/>
      <c r="D263" s="54"/>
      <c r="E263" s="92"/>
      <c r="F263" s="18"/>
      <c r="G263" s="26"/>
      <c r="H263" s="93"/>
      <c r="I263" s="24"/>
      <c r="J263" s="89"/>
      <c r="K263" s="94"/>
      <c r="L263" s="29"/>
      <c r="M263" s="21"/>
    </row>
    <row r="264" spans="2:13" ht="15.75">
      <c r="B264" s="22"/>
      <c r="C264" s="16"/>
      <c r="D264" s="54"/>
      <c r="E264" s="92"/>
      <c r="F264" s="18"/>
      <c r="G264" s="26"/>
      <c r="H264" s="93"/>
      <c r="I264" s="24"/>
      <c r="J264" s="89"/>
      <c r="K264" s="94"/>
      <c r="L264" s="29"/>
      <c r="M264" s="21"/>
    </row>
    <row r="265" spans="2:13" ht="15.75">
      <c r="B265" s="22"/>
      <c r="C265" s="16"/>
      <c r="D265" s="54"/>
      <c r="E265" s="92"/>
      <c r="F265" s="18"/>
      <c r="G265" s="26"/>
      <c r="H265" s="93"/>
      <c r="I265" s="24"/>
      <c r="J265" s="89"/>
      <c r="K265" s="94"/>
      <c r="L265" s="29"/>
      <c r="M265" s="21"/>
    </row>
    <row r="266" spans="2:13" ht="15.75">
      <c r="B266" s="22"/>
      <c r="C266" s="16"/>
      <c r="D266" s="54"/>
      <c r="E266" s="92"/>
      <c r="F266" s="18"/>
      <c r="G266" s="26"/>
      <c r="H266" s="93"/>
      <c r="I266" s="24"/>
      <c r="J266" s="89"/>
      <c r="K266" s="94"/>
      <c r="L266" s="29"/>
      <c r="M266" s="21"/>
    </row>
    <row r="267" spans="2:13" ht="15.75">
      <c r="B267" s="22"/>
      <c r="C267" s="16"/>
      <c r="D267" s="54"/>
      <c r="E267" s="92"/>
      <c r="F267" s="18"/>
      <c r="G267" s="26"/>
      <c r="H267" s="93"/>
      <c r="I267" s="24"/>
      <c r="J267" s="89"/>
      <c r="K267" s="94"/>
      <c r="L267" s="29"/>
      <c r="M267" s="21"/>
    </row>
    <row r="305" ht="15.75"/>
    <row r="306" ht="15.75"/>
    <row r="449" ht="15.75"/>
    <row r="450" ht="15.75"/>
    <row r="451" ht="15.75"/>
    <row r="635" ht="15.75"/>
    <row r="636" ht="15.75"/>
    <row r="637" ht="15.75"/>
    <row r="689" ht="15.75"/>
    <row r="690" ht="15.75"/>
    <row r="691" ht="15.75"/>
    <row r="726" ht="15.75"/>
    <row r="727" ht="15.75"/>
    <row r="742" ht="15.75"/>
    <row r="743" ht="15.75"/>
    <row r="760" ht="15.75"/>
    <row r="761" ht="15.75"/>
    <row r="762" ht="15.75"/>
    <row r="763" ht="15.75"/>
    <row r="764" ht="15.75"/>
    <row r="866" ht="15.75"/>
    <row r="867" ht="15.75"/>
    <row r="868" ht="15.75"/>
    <row r="879" ht="15.75"/>
    <row r="880" ht="15.75"/>
    <row r="881" ht="15.75"/>
    <row r="966" ht="15.75"/>
    <row r="967" ht="15.75"/>
    <row r="968" ht="15.75"/>
  </sheetData>
  <sheetProtection selectLockedCells="1" selectUnlockedCells="1"/>
  <autoFilter ref="B2:M250"/>
  <mergeCells count="2">
    <mergeCell ref="B1:C1"/>
    <mergeCell ref="D1:M1"/>
  </mergeCells>
  <printOptions/>
  <pageMargins left="0.7000000000000001" right="0.7000000000000001" top="0.75" bottom="0.75" header="0.5118110236220472" footer="0.5118110236220472"/>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Y250"/>
  <sheetViews>
    <sheetView workbookViewId="0" topLeftCell="A1">
      <selection activeCell="A1" sqref="A1"/>
    </sheetView>
  </sheetViews>
  <sheetFormatPr defaultColWidth="9.140625" defaultRowHeight="12.75"/>
  <cols>
    <col min="1" max="1" width="4.421875" style="1" customWidth="1"/>
    <col min="2" max="2" width="9.00390625" style="2" customWidth="1"/>
    <col min="3" max="3" width="14.00390625" style="2" customWidth="1"/>
    <col min="4" max="4" width="17.421875" style="3" customWidth="1"/>
    <col min="5" max="5" width="21.421875" style="2" customWidth="1"/>
    <col min="6" max="6" width="28.140625" style="2" customWidth="1"/>
    <col min="7" max="7" width="44.00390625" style="4" customWidth="1"/>
    <col min="8" max="8" width="17.421875" style="5" customWidth="1"/>
    <col min="9" max="9" width="7.421875" style="2" customWidth="1"/>
    <col min="10" max="10" width="27.7109375" style="6" customWidth="1"/>
    <col min="11" max="11" width="16.00390625" style="7" customWidth="1"/>
    <col min="12" max="12" width="21.421875" style="1" customWidth="1"/>
    <col min="13" max="13" width="21.421875" style="8" customWidth="1"/>
    <col min="14" max="16384" width="9.140625" style="1" customWidth="1"/>
  </cols>
  <sheetData>
    <row r="1" spans="2:13" ht="75.75" customHeight="1">
      <c r="B1" s="9"/>
      <c r="C1" s="9"/>
      <c r="D1" s="119" t="s">
        <v>479</v>
      </c>
      <c r="E1" s="119"/>
      <c r="F1" s="119"/>
      <c r="G1" s="119"/>
      <c r="H1" s="119"/>
      <c r="I1" s="119"/>
      <c r="J1" s="119"/>
      <c r="K1" s="119"/>
      <c r="L1" s="119"/>
      <c r="M1" s="119"/>
    </row>
    <row r="2" spans="2:13" s="11" customFormat="1" ht="31.5">
      <c r="B2" s="12" t="s">
        <v>1</v>
      </c>
      <c r="C2" s="12" t="s">
        <v>2</v>
      </c>
      <c r="D2" s="13" t="s">
        <v>3</v>
      </c>
      <c r="E2" s="12" t="s">
        <v>4</v>
      </c>
      <c r="F2" s="12" t="s">
        <v>5</v>
      </c>
      <c r="G2" s="14" t="s">
        <v>6</v>
      </c>
      <c r="H2" s="14" t="s">
        <v>7</v>
      </c>
      <c r="I2" s="12" t="s">
        <v>8</v>
      </c>
      <c r="J2" s="14" t="s">
        <v>9</v>
      </c>
      <c r="K2" s="12" t="s">
        <v>10</v>
      </c>
      <c r="L2" s="12" t="s">
        <v>11</v>
      </c>
      <c r="M2" s="12" t="s">
        <v>12</v>
      </c>
    </row>
    <row r="3" spans="2:13" ht="78.75">
      <c r="B3" s="110">
        <v>1</v>
      </c>
      <c r="C3" s="16">
        <v>44204</v>
      </c>
      <c r="D3" s="17">
        <v>8058146072</v>
      </c>
      <c r="E3" s="18" t="s">
        <v>89</v>
      </c>
      <c r="F3" s="18" t="s">
        <v>480</v>
      </c>
      <c r="G3" s="120" t="s">
        <v>481</v>
      </c>
      <c r="H3" s="20"/>
      <c r="I3" s="18" t="s">
        <v>17</v>
      </c>
      <c r="J3" s="21"/>
      <c r="K3" s="18"/>
      <c r="L3" s="18"/>
      <c r="M3" s="21">
        <f>46214.88+5980</f>
        <v>52194.88</v>
      </c>
    </row>
    <row r="4" spans="2:13" ht="78.75">
      <c r="B4" s="112">
        <f aca="true" t="shared" si="0" ref="B4:B33">B3+1</f>
        <v>2</v>
      </c>
      <c r="C4" s="16">
        <v>44207</v>
      </c>
      <c r="D4" s="23" t="s">
        <v>476</v>
      </c>
      <c r="E4" s="18" t="s">
        <v>89</v>
      </c>
      <c r="F4" s="18" t="s">
        <v>368</v>
      </c>
      <c r="G4" s="20" t="s">
        <v>482</v>
      </c>
      <c r="H4" s="20"/>
      <c r="I4" s="24" t="s">
        <v>17</v>
      </c>
      <c r="J4" s="21"/>
      <c r="K4" s="18"/>
      <c r="L4" s="18"/>
      <c r="M4" s="21">
        <v>147644</v>
      </c>
    </row>
    <row r="5" spans="2:13" ht="63">
      <c r="B5" s="112">
        <f t="shared" si="0"/>
        <v>3</v>
      </c>
      <c r="C5" s="16">
        <v>44207</v>
      </c>
      <c r="D5" s="17" t="s">
        <v>483</v>
      </c>
      <c r="E5" s="18" t="s">
        <v>89</v>
      </c>
      <c r="F5" s="18" t="s">
        <v>484</v>
      </c>
      <c r="G5" s="20" t="s">
        <v>485</v>
      </c>
      <c r="H5" s="25"/>
      <c r="I5" s="24" t="s">
        <v>21</v>
      </c>
      <c r="J5" s="21">
        <v>3000</v>
      </c>
      <c r="K5" s="18"/>
      <c r="L5" s="18"/>
      <c r="M5" s="21"/>
    </row>
    <row r="6" spans="2:13" ht="63">
      <c r="B6" s="112">
        <f t="shared" si="0"/>
        <v>4</v>
      </c>
      <c r="C6" s="16">
        <v>44208</v>
      </c>
      <c r="D6" s="17" t="s">
        <v>486</v>
      </c>
      <c r="E6" s="18" t="s">
        <v>89</v>
      </c>
      <c r="F6" s="18" t="s">
        <v>487</v>
      </c>
      <c r="G6" s="39" t="s">
        <v>488</v>
      </c>
      <c r="H6" s="20"/>
      <c r="I6" s="24" t="s">
        <v>21</v>
      </c>
      <c r="J6" s="21">
        <v>1500</v>
      </c>
      <c r="K6" s="18"/>
      <c r="L6" s="18"/>
      <c r="M6" s="21"/>
    </row>
    <row r="7" spans="2:13" ht="31.5">
      <c r="B7" s="112">
        <f t="shared" si="0"/>
        <v>5</v>
      </c>
      <c r="C7" s="16">
        <v>44210</v>
      </c>
      <c r="D7" s="113">
        <v>8575242190</v>
      </c>
      <c r="E7" s="18" t="s">
        <v>89</v>
      </c>
      <c r="F7" s="18" t="s">
        <v>281</v>
      </c>
      <c r="G7" s="20" t="s">
        <v>489</v>
      </c>
      <c r="H7" s="20"/>
      <c r="I7" s="24" t="s">
        <v>21</v>
      </c>
      <c r="J7" s="21">
        <f>46215+1500</f>
        <v>47715</v>
      </c>
      <c r="K7" s="18"/>
      <c r="L7" s="18"/>
      <c r="M7" s="21"/>
    </row>
    <row r="8" spans="2:13" ht="47.25">
      <c r="B8" s="112">
        <f t="shared" si="0"/>
        <v>6</v>
      </c>
      <c r="C8" s="16">
        <v>44210</v>
      </c>
      <c r="D8" s="27" t="s">
        <v>490</v>
      </c>
      <c r="E8" s="18" t="s">
        <v>89</v>
      </c>
      <c r="F8" s="7" t="s">
        <v>491</v>
      </c>
      <c r="G8" s="20" t="s">
        <v>492</v>
      </c>
      <c r="H8" s="20"/>
      <c r="I8" s="24" t="s">
        <v>21</v>
      </c>
      <c r="J8" s="21">
        <v>70415.6</v>
      </c>
      <c r="K8" s="18"/>
      <c r="L8" s="18"/>
      <c r="M8" s="21"/>
    </row>
    <row r="9" spans="2:13" ht="47.25">
      <c r="B9" s="112">
        <f t="shared" si="0"/>
        <v>7</v>
      </c>
      <c r="C9" s="16">
        <v>44215</v>
      </c>
      <c r="D9" s="27" t="s">
        <v>493</v>
      </c>
      <c r="E9" s="18" t="s">
        <v>89</v>
      </c>
      <c r="F9" s="18" t="s">
        <v>266</v>
      </c>
      <c r="G9" s="20" t="s">
        <v>494</v>
      </c>
      <c r="H9" s="20"/>
      <c r="I9" s="24" t="s">
        <v>21</v>
      </c>
      <c r="J9" s="21">
        <v>9500</v>
      </c>
      <c r="K9" s="18"/>
      <c r="L9" s="29"/>
      <c r="M9" s="21"/>
    </row>
    <row r="10" spans="2:13" ht="48" customHeight="1">
      <c r="B10" s="112">
        <f t="shared" si="0"/>
        <v>8</v>
      </c>
      <c r="C10" s="16">
        <v>44217</v>
      </c>
      <c r="D10" s="27" t="s">
        <v>495</v>
      </c>
      <c r="E10" s="18" t="s">
        <v>89</v>
      </c>
      <c r="F10" s="18" t="s">
        <v>496</v>
      </c>
      <c r="G10" s="20" t="s">
        <v>497</v>
      </c>
      <c r="H10" s="20"/>
      <c r="I10" s="24" t="s">
        <v>21</v>
      </c>
      <c r="J10" s="21">
        <v>5321.19</v>
      </c>
      <c r="K10" s="18"/>
      <c r="L10" s="18"/>
      <c r="M10" s="21"/>
    </row>
    <row r="11" spans="2:13" s="1" customFormat="1" ht="38.25">
      <c r="B11" s="112">
        <f t="shared" si="0"/>
        <v>9</v>
      </c>
      <c r="C11" s="16">
        <v>44222</v>
      </c>
      <c r="D11" s="27">
        <v>8507449900</v>
      </c>
      <c r="E11" s="18" t="s">
        <v>89</v>
      </c>
      <c r="F11" s="40" t="s">
        <v>294</v>
      </c>
      <c r="G11" s="114" t="s">
        <v>498</v>
      </c>
      <c r="H11" s="20"/>
      <c r="I11" s="24" t="s">
        <v>17</v>
      </c>
      <c r="K11" s="18"/>
      <c r="L11" s="18"/>
      <c r="M11" s="21">
        <v>25788</v>
      </c>
    </row>
    <row r="12" spans="2:13" ht="78.75">
      <c r="B12" s="112">
        <f t="shared" si="0"/>
        <v>10</v>
      </c>
      <c r="C12" s="16">
        <v>44223</v>
      </c>
      <c r="D12" s="17" t="s">
        <v>499</v>
      </c>
      <c r="E12" s="18" t="s">
        <v>89</v>
      </c>
      <c r="F12" s="18" t="s">
        <v>500</v>
      </c>
      <c r="G12" s="45" t="s">
        <v>501</v>
      </c>
      <c r="H12" s="25"/>
      <c r="I12" s="24" t="s">
        <v>17</v>
      </c>
      <c r="J12" s="21"/>
      <c r="K12" s="18"/>
      <c r="L12" s="18"/>
      <c r="M12" s="21">
        <v>55855</v>
      </c>
    </row>
    <row r="13" spans="2:13" ht="47.25">
      <c r="B13" s="112">
        <f t="shared" si="0"/>
        <v>11</v>
      </c>
      <c r="C13" s="16" t="s">
        <v>502</v>
      </c>
      <c r="D13" s="17" t="s">
        <v>305</v>
      </c>
      <c r="E13" s="18" t="s">
        <v>89</v>
      </c>
      <c r="F13" s="18" t="s">
        <v>306</v>
      </c>
      <c r="G13" s="115" t="s">
        <v>503</v>
      </c>
      <c r="H13" s="20"/>
      <c r="I13" s="24" t="s">
        <v>17</v>
      </c>
      <c r="J13" s="21"/>
      <c r="K13" s="18"/>
      <c r="L13" s="18"/>
      <c r="M13" s="21">
        <f>50150.76+1361.87+1232.46+431.71+2200+450</f>
        <v>55826.8</v>
      </c>
    </row>
    <row r="14" spans="2:13" ht="78.75">
      <c r="B14" s="112">
        <f t="shared" si="0"/>
        <v>12</v>
      </c>
      <c r="C14" s="16">
        <v>44228</v>
      </c>
      <c r="D14" s="17" t="s">
        <v>504</v>
      </c>
      <c r="E14" s="18" t="s">
        <v>89</v>
      </c>
      <c r="F14" s="51" t="s">
        <v>505</v>
      </c>
      <c r="G14" s="20" t="s">
        <v>506</v>
      </c>
      <c r="H14" s="20"/>
      <c r="I14" s="24" t="s">
        <v>17</v>
      </c>
      <c r="J14" s="21"/>
      <c r="K14" s="18"/>
      <c r="L14" s="18"/>
      <c r="M14" s="21">
        <v>10475.9</v>
      </c>
    </row>
    <row r="15" spans="2:13" ht="78.75">
      <c r="B15" s="112">
        <f t="shared" si="0"/>
        <v>13</v>
      </c>
      <c r="C15" s="16">
        <v>44228</v>
      </c>
      <c r="D15" s="17" t="s">
        <v>493</v>
      </c>
      <c r="E15" s="18" t="s">
        <v>89</v>
      </c>
      <c r="F15" s="18" t="s">
        <v>266</v>
      </c>
      <c r="G15" s="20" t="s">
        <v>507</v>
      </c>
      <c r="H15" s="33"/>
      <c r="I15" s="24" t="s">
        <v>17</v>
      </c>
      <c r="J15" s="34"/>
      <c r="K15" s="35"/>
      <c r="L15" s="18"/>
      <c r="M15" s="21">
        <v>9500</v>
      </c>
    </row>
    <row r="16" spans="2:13" ht="47.25">
      <c r="B16" s="112">
        <f t="shared" si="0"/>
        <v>14</v>
      </c>
      <c r="C16" s="16">
        <v>44229</v>
      </c>
      <c r="D16" s="17" t="s">
        <v>508</v>
      </c>
      <c r="E16" s="18" t="s">
        <v>89</v>
      </c>
      <c r="F16" s="18" t="s">
        <v>509</v>
      </c>
      <c r="G16" s="20" t="s">
        <v>510</v>
      </c>
      <c r="H16" s="25"/>
      <c r="I16" s="24" t="s">
        <v>21</v>
      </c>
      <c r="J16" s="21">
        <v>4840.8</v>
      </c>
      <c r="K16" s="39"/>
      <c r="L16" s="18"/>
      <c r="M16" s="21"/>
    </row>
    <row r="17" spans="2:13" ht="63">
      <c r="B17" s="112">
        <f t="shared" si="0"/>
        <v>15</v>
      </c>
      <c r="C17" s="16">
        <v>44235</v>
      </c>
      <c r="D17" s="17" t="s">
        <v>511</v>
      </c>
      <c r="E17" s="18" t="s">
        <v>89</v>
      </c>
      <c r="F17" s="51" t="s">
        <v>512</v>
      </c>
      <c r="G17" s="20" t="s">
        <v>513</v>
      </c>
      <c r="H17" s="20"/>
      <c r="I17" s="24" t="s">
        <v>17</v>
      </c>
      <c r="J17" s="41"/>
      <c r="K17" s="18"/>
      <c r="L17" s="18"/>
      <c r="M17" s="21">
        <v>18699.25</v>
      </c>
    </row>
    <row r="18" spans="2:13" ht="31.5">
      <c r="B18" s="112">
        <f t="shared" si="0"/>
        <v>16</v>
      </c>
      <c r="C18" s="16">
        <v>44242</v>
      </c>
      <c r="D18" s="17" t="s">
        <v>514</v>
      </c>
      <c r="E18" s="18" t="s">
        <v>89</v>
      </c>
      <c r="F18" s="18" t="s">
        <v>275</v>
      </c>
      <c r="G18" s="98" t="s">
        <v>515</v>
      </c>
      <c r="H18" s="20"/>
      <c r="I18" s="24" t="s">
        <v>17</v>
      </c>
      <c r="J18" s="21"/>
      <c r="K18" s="18"/>
      <c r="L18" s="18"/>
      <c r="M18" s="21">
        <v>2999.91</v>
      </c>
    </row>
    <row r="19" spans="2:13" ht="47.25">
      <c r="B19" s="112">
        <f t="shared" si="0"/>
        <v>17</v>
      </c>
      <c r="C19" s="16">
        <v>44242</v>
      </c>
      <c r="D19" s="17" t="s">
        <v>516</v>
      </c>
      <c r="E19" s="18" t="s">
        <v>89</v>
      </c>
      <c r="F19" s="18" t="s">
        <v>275</v>
      </c>
      <c r="G19" s="121" t="s">
        <v>517</v>
      </c>
      <c r="H19" s="20"/>
      <c r="I19" s="24" t="s">
        <v>17</v>
      </c>
      <c r="J19" s="21"/>
      <c r="K19" s="18"/>
      <c r="L19" s="18"/>
      <c r="M19" s="21">
        <v>480</v>
      </c>
    </row>
    <row r="20" spans="2:13" ht="31.5">
      <c r="B20" s="112">
        <f t="shared" si="0"/>
        <v>18</v>
      </c>
      <c r="C20" s="16">
        <v>44242</v>
      </c>
      <c r="D20" s="17" t="s">
        <v>518</v>
      </c>
      <c r="E20" s="18" t="s">
        <v>89</v>
      </c>
      <c r="F20" s="18" t="s">
        <v>275</v>
      </c>
      <c r="G20" s="20" t="s">
        <v>90</v>
      </c>
      <c r="H20" s="20"/>
      <c r="I20" s="24" t="s">
        <v>21</v>
      </c>
      <c r="J20" s="21">
        <v>3000</v>
      </c>
      <c r="K20" s="18"/>
      <c r="L20" s="18"/>
      <c r="M20" s="21"/>
    </row>
    <row r="21" spans="2:13" ht="48" customHeight="1">
      <c r="B21" s="112">
        <f t="shared" si="0"/>
        <v>19</v>
      </c>
      <c r="C21" s="16">
        <v>44242</v>
      </c>
      <c r="D21" s="17" t="s">
        <v>519</v>
      </c>
      <c r="E21" s="18" t="s">
        <v>89</v>
      </c>
      <c r="F21" s="40" t="s">
        <v>294</v>
      </c>
      <c r="G21" s="20" t="s">
        <v>520</v>
      </c>
      <c r="H21" s="25"/>
      <c r="I21" s="24" t="s">
        <v>21</v>
      </c>
      <c r="J21" s="21">
        <v>10400</v>
      </c>
      <c r="K21" s="18"/>
      <c r="L21" s="18"/>
      <c r="M21" s="21"/>
    </row>
    <row r="22" spans="2:13" ht="38.25">
      <c r="B22" s="112">
        <f t="shared" si="0"/>
        <v>20</v>
      </c>
      <c r="C22" s="16">
        <v>44242</v>
      </c>
      <c r="D22" s="17" t="s">
        <v>521</v>
      </c>
      <c r="E22" s="18" t="s">
        <v>89</v>
      </c>
      <c r="F22" s="40" t="s">
        <v>294</v>
      </c>
      <c r="G22" s="20" t="s">
        <v>522</v>
      </c>
      <c r="H22" s="20"/>
      <c r="I22" s="24" t="s">
        <v>21</v>
      </c>
      <c r="J22" s="21">
        <v>4950</v>
      </c>
      <c r="K22" s="18"/>
      <c r="L22" s="18"/>
      <c r="M22" s="21"/>
    </row>
    <row r="23" spans="2:13" ht="47.25">
      <c r="B23" s="112">
        <f t="shared" si="0"/>
        <v>21</v>
      </c>
      <c r="C23" s="16">
        <v>44244</v>
      </c>
      <c r="D23" s="23" t="s">
        <v>523</v>
      </c>
      <c r="E23" s="18" t="s">
        <v>89</v>
      </c>
      <c r="F23" s="18" t="s">
        <v>275</v>
      </c>
      <c r="G23" s="20" t="s">
        <v>524</v>
      </c>
      <c r="H23" s="20"/>
      <c r="I23" s="24" t="s">
        <v>21</v>
      </c>
      <c r="J23" s="21">
        <v>480</v>
      </c>
      <c r="K23" s="18"/>
      <c r="L23" s="18"/>
      <c r="M23" s="21"/>
    </row>
    <row r="24" spans="2:13" ht="78.75">
      <c r="B24" s="112">
        <f t="shared" si="0"/>
        <v>22</v>
      </c>
      <c r="C24" s="16">
        <v>44244</v>
      </c>
      <c r="D24" s="17" t="s">
        <v>525</v>
      </c>
      <c r="E24" s="18" t="s">
        <v>89</v>
      </c>
      <c r="F24" s="40" t="s">
        <v>292</v>
      </c>
      <c r="G24" s="20" t="s">
        <v>526</v>
      </c>
      <c r="H24" s="45"/>
      <c r="I24" s="24" t="s">
        <v>21</v>
      </c>
      <c r="J24" s="21">
        <v>4000</v>
      </c>
      <c r="K24" s="18"/>
      <c r="L24" s="18"/>
      <c r="M24" s="21"/>
    </row>
    <row r="25" spans="2:13" ht="78.75">
      <c r="B25" s="112">
        <f t="shared" si="0"/>
        <v>23</v>
      </c>
      <c r="C25" s="16">
        <v>44250</v>
      </c>
      <c r="D25" s="17" t="s">
        <v>519</v>
      </c>
      <c r="E25" s="18" t="s">
        <v>89</v>
      </c>
      <c r="F25" s="40" t="s">
        <v>294</v>
      </c>
      <c r="G25" s="20" t="s">
        <v>527</v>
      </c>
      <c r="H25" s="45"/>
      <c r="I25" s="24" t="s">
        <v>17</v>
      </c>
      <c r="J25" s="21"/>
      <c r="K25" s="18"/>
      <c r="L25" s="18"/>
      <c r="M25" s="21">
        <v>10400</v>
      </c>
    </row>
    <row r="26" spans="2:13" ht="90.75" customHeight="1">
      <c r="B26" s="112">
        <f t="shared" si="0"/>
        <v>24</v>
      </c>
      <c r="C26" s="16">
        <v>44250</v>
      </c>
      <c r="D26" s="17" t="s">
        <v>521</v>
      </c>
      <c r="E26" s="18" t="s">
        <v>89</v>
      </c>
      <c r="F26" s="40" t="s">
        <v>294</v>
      </c>
      <c r="G26" s="20" t="s">
        <v>528</v>
      </c>
      <c r="H26" s="20"/>
      <c r="I26" s="24" t="s">
        <v>17</v>
      </c>
      <c r="J26" s="21"/>
      <c r="K26" s="18"/>
      <c r="L26" s="18"/>
      <c r="M26" s="21">
        <v>4950</v>
      </c>
    </row>
    <row r="27" spans="2:13" ht="47.25">
      <c r="B27" s="112">
        <f t="shared" si="0"/>
        <v>25</v>
      </c>
      <c r="C27" s="16">
        <v>44253</v>
      </c>
      <c r="D27" s="17">
        <v>8048747424</v>
      </c>
      <c r="E27" s="18" t="s">
        <v>89</v>
      </c>
      <c r="F27" s="18" t="s">
        <v>263</v>
      </c>
      <c r="G27" s="20" t="s">
        <v>529</v>
      </c>
      <c r="H27" s="20"/>
      <c r="I27" s="24" t="s">
        <v>17</v>
      </c>
      <c r="J27" s="21"/>
      <c r="K27" s="18"/>
      <c r="L27" s="18"/>
      <c r="M27" s="21">
        <v>30912.39</v>
      </c>
    </row>
    <row r="28" spans="2:13" ht="47.25">
      <c r="B28" s="112">
        <f t="shared" si="0"/>
        <v>26</v>
      </c>
      <c r="C28" s="16">
        <v>44257</v>
      </c>
      <c r="D28" s="17" t="s">
        <v>530</v>
      </c>
      <c r="E28" s="18" t="s">
        <v>89</v>
      </c>
      <c r="F28" s="40" t="s">
        <v>294</v>
      </c>
      <c r="G28" s="20" t="s">
        <v>531</v>
      </c>
      <c r="H28" s="20"/>
      <c r="I28" s="24" t="s">
        <v>21</v>
      </c>
      <c r="J28" s="21">
        <v>9151.41</v>
      </c>
      <c r="K28" s="18"/>
      <c r="L28" s="18"/>
      <c r="M28" s="21"/>
    </row>
    <row r="29" spans="2:13" ht="31.5">
      <c r="B29" s="112">
        <f t="shared" si="0"/>
        <v>27</v>
      </c>
      <c r="C29" s="16">
        <v>44257</v>
      </c>
      <c r="D29" s="17" t="s">
        <v>532</v>
      </c>
      <c r="E29" s="24" t="s">
        <v>533</v>
      </c>
      <c r="F29" s="18" t="s">
        <v>534</v>
      </c>
      <c r="G29" s="20" t="s">
        <v>535</v>
      </c>
      <c r="H29" s="20"/>
      <c r="I29" s="24" t="s">
        <v>21</v>
      </c>
      <c r="J29" s="21">
        <v>793</v>
      </c>
      <c r="K29" s="18"/>
      <c r="L29" s="29"/>
      <c r="M29" s="21"/>
    </row>
    <row r="30" spans="2:13" ht="47.25">
      <c r="B30" s="112">
        <f t="shared" si="0"/>
        <v>28</v>
      </c>
      <c r="C30" s="16">
        <v>44257</v>
      </c>
      <c r="D30" s="17" t="s">
        <v>536</v>
      </c>
      <c r="E30" s="24" t="s">
        <v>89</v>
      </c>
      <c r="F30" s="40" t="s">
        <v>284</v>
      </c>
      <c r="G30" s="20" t="s">
        <v>537</v>
      </c>
      <c r="H30" s="20"/>
      <c r="I30" s="24" t="s">
        <v>21</v>
      </c>
      <c r="J30" s="21">
        <v>1520</v>
      </c>
      <c r="K30" s="18"/>
      <c r="L30" s="29"/>
      <c r="M30" s="21"/>
    </row>
    <row r="31" spans="2:13" ht="47.25">
      <c r="B31" s="112">
        <f t="shared" si="0"/>
        <v>29</v>
      </c>
      <c r="C31" s="16">
        <v>44258</v>
      </c>
      <c r="D31" s="47" t="s">
        <v>538</v>
      </c>
      <c r="E31" s="24" t="s">
        <v>89</v>
      </c>
      <c r="F31" s="18" t="s">
        <v>539</v>
      </c>
      <c r="G31" s="20" t="s">
        <v>540</v>
      </c>
      <c r="H31" s="20"/>
      <c r="I31" s="24" t="s">
        <v>17</v>
      </c>
      <c r="J31" s="41"/>
      <c r="K31" s="18"/>
      <c r="L31" s="29"/>
      <c r="M31" s="21">
        <f>7500+1440</f>
        <v>8940</v>
      </c>
    </row>
    <row r="32" spans="2:13" ht="47.25">
      <c r="B32" s="112">
        <f t="shared" si="0"/>
        <v>30</v>
      </c>
      <c r="C32" s="16">
        <v>44259</v>
      </c>
      <c r="D32" s="116" t="s">
        <v>541</v>
      </c>
      <c r="E32" s="24" t="s">
        <v>89</v>
      </c>
      <c r="F32" s="18" t="s">
        <v>269</v>
      </c>
      <c r="G32" s="20" t="s">
        <v>542</v>
      </c>
      <c r="H32" s="20"/>
      <c r="I32" s="24" t="s">
        <v>21</v>
      </c>
      <c r="J32" s="21">
        <v>6101.42</v>
      </c>
      <c r="K32" s="18"/>
      <c r="L32" s="29"/>
      <c r="M32" s="21"/>
    </row>
    <row r="33" spans="2:13" ht="63">
      <c r="B33" s="112">
        <f t="shared" si="0"/>
        <v>31</v>
      </c>
      <c r="C33" s="16">
        <v>44260</v>
      </c>
      <c r="D33" s="17" t="s">
        <v>543</v>
      </c>
      <c r="E33" s="24" t="s">
        <v>89</v>
      </c>
      <c r="F33" s="18" t="s">
        <v>544</v>
      </c>
      <c r="G33" s="20" t="s">
        <v>545</v>
      </c>
      <c r="H33" s="25"/>
      <c r="I33" s="24" t="s">
        <v>21</v>
      </c>
      <c r="J33" s="21">
        <v>350</v>
      </c>
      <c r="K33" s="18"/>
      <c r="L33" s="29"/>
      <c r="M33" s="21"/>
    </row>
    <row r="34" spans="2:13" ht="47.25">
      <c r="B34" s="112">
        <v>32</v>
      </c>
      <c r="C34" s="16">
        <v>44264</v>
      </c>
      <c r="D34" s="17" t="s">
        <v>546</v>
      </c>
      <c r="E34" s="24" t="s">
        <v>533</v>
      </c>
      <c r="F34" s="18" t="s">
        <v>534</v>
      </c>
      <c r="G34" s="20" t="s">
        <v>547</v>
      </c>
      <c r="H34" s="20"/>
      <c r="I34" s="24" t="s">
        <v>21</v>
      </c>
      <c r="J34" s="41">
        <v>420</v>
      </c>
      <c r="K34" s="18"/>
      <c r="L34" s="29"/>
      <c r="M34" s="21"/>
    </row>
    <row r="35" spans="2:13" ht="78.75">
      <c r="B35" s="22">
        <f aca="true" t="shared" si="1" ref="B35:B232">B34+1</f>
        <v>33</v>
      </c>
      <c r="C35" s="16">
        <v>44264</v>
      </c>
      <c r="D35" s="17" t="s">
        <v>525</v>
      </c>
      <c r="E35" s="24" t="s">
        <v>89</v>
      </c>
      <c r="F35" s="18" t="s">
        <v>292</v>
      </c>
      <c r="G35" s="20" t="s">
        <v>548</v>
      </c>
      <c r="H35" s="20"/>
      <c r="I35" s="24" t="s">
        <v>17</v>
      </c>
      <c r="J35" s="41"/>
      <c r="K35" s="18"/>
      <c r="L35" s="29"/>
      <c r="M35" s="21">
        <v>4000</v>
      </c>
    </row>
    <row r="36" spans="2:13" ht="47.25">
      <c r="B36" s="22">
        <f t="shared" si="1"/>
        <v>34</v>
      </c>
      <c r="C36" s="16">
        <v>44277</v>
      </c>
      <c r="D36" s="17" t="s">
        <v>549</v>
      </c>
      <c r="E36" s="24" t="s">
        <v>89</v>
      </c>
      <c r="F36" s="18" t="s">
        <v>303</v>
      </c>
      <c r="G36" s="115" t="s">
        <v>550</v>
      </c>
      <c r="H36" s="20"/>
      <c r="I36" s="24" t="s">
        <v>21</v>
      </c>
      <c r="J36" s="21">
        <v>3250</v>
      </c>
      <c r="K36" s="18"/>
      <c r="L36" s="50"/>
      <c r="M36" s="21"/>
    </row>
    <row r="37" spans="2:13" ht="63">
      <c r="B37" s="22">
        <f t="shared" si="1"/>
        <v>35</v>
      </c>
      <c r="C37" s="16">
        <v>44280</v>
      </c>
      <c r="D37" s="17" t="s">
        <v>532</v>
      </c>
      <c r="E37" s="24" t="s">
        <v>533</v>
      </c>
      <c r="F37" s="51" t="s">
        <v>534</v>
      </c>
      <c r="G37" s="20" t="s">
        <v>551</v>
      </c>
      <c r="H37" s="20"/>
      <c r="I37" s="24" t="s">
        <v>17</v>
      </c>
      <c r="J37" s="21"/>
      <c r="K37" s="18"/>
      <c r="L37" s="29"/>
      <c r="M37" s="21">
        <v>793</v>
      </c>
    </row>
    <row r="38" spans="2:13" ht="78.75">
      <c r="B38" s="22">
        <f t="shared" si="1"/>
        <v>36</v>
      </c>
      <c r="C38" s="16">
        <v>44280</v>
      </c>
      <c r="D38" s="17" t="s">
        <v>546</v>
      </c>
      <c r="E38" s="24" t="s">
        <v>533</v>
      </c>
      <c r="F38" s="18" t="s">
        <v>534</v>
      </c>
      <c r="G38" s="26" t="s">
        <v>552</v>
      </c>
      <c r="H38" s="52"/>
      <c r="I38" s="24" t="s">
        <v>17</v>
      </c>
      <c r="J38" s="53"/>
      <c r="K38" s="18"/>
      <c r="L38" s="29"/>
      <c r="M38" s="21">
        <v>420</v>
      </c>
    </row>
    <row r="39" spans="2:13" ht="47.25">
      <c r="B39" s="22">
        <f t="shared" si="1"/>
        <v>37</v>
      </c>
      <c r="C39" s="16">
        <v>44280</v>
      </c>
      <c r="D39" s="17" t="s">
        <v>490</v>
      </c>
      <c r="E39" s="18" t="s">
        <v>89</v>
      </c>
      <c r="F39" s="18" t="s">
        <v>491</v>
      </c>
      <c r="G39" s="20" t="s">
        <v>553</v>
      </c>
      <c r="H39" s="20"/>
      <c r="I39" s="18" t="s">
        <v>17</v>
      </c>
      <c r="J39" s="21"/>
      <c r="K39" s="18"/>
      <c r="L39" s="18"/>
      <c r="M39" s="21">
        <v>21124.68</v>
      </c>
    </row>
    <row r="40" spans="2:13" ht="94.5">
      <c r="B40" s="22">
        <f t="shared" si="1"/>
        <v>38</v>
      </c>
      <c r="C40" s="16">
        <v>44281</v>
      </c>
      <c r="D40" s="54" t="s">
        <v>554</v>
      </c>
      <c r="E40" s="18" t="s">
        <v>89</v>
      </c>
      <c r="F40" s="18" t="s">
        <v>496</v>
      </c>
      <c r="G40" s="26" t="s">
        <v>555</v>
      </c>
      <c r="H40" s="25"/>
      <c r="I40" s="24" t="s">
        <v>21</v>
      </c>
      <c r="J40" s="21">
        <v>9111.47</v>
      </c>
      <c r="K40" s="18"/>
      <c r="L40" s="50"/>
      <c r="M40" s="21"/>
    </row>
    <row r="41" spans="2:13" ht="47.25">
      <c r="B41" s="22">
        <f t="shared" si="1"/>
        <v>39</v>
      </c>
      <c r="C41" s="16">
        <v>44284</v>
      </c>
      <c r="D41" s="54" t="s">
        <v>523</v>
      </c>
      <c r="E41" s="18" t="s">
        <v>89</v>
      </c>
      <c r="F41" s="51" t="s">
        <v>275</v>
      </c>
      <c r="G41" s="20" t="s">
        <v>556</v>
      </c>
      <c r="H41" s="20"/>
      <c r="I41" s="24" t="s">
        <v>17</v>
      </c>
      <c r="J41" s="21"/>
      <c r="K41" s="18"/>
      <c r="L41" s="29"/>
      <c r="M41" s="21">
        <v>480</v>
      </c>
    </row>
    <row r="42" spans="2:13" ht="72.75" customHeight="1">
      <c r="B42" s="22">
        <f t="shared" si="1"/>
        <v>40</v>
      </c>
      <c r="C42" s="16">
        <v>44285</v>
      </c>
      <c r="D42" s="17" t="s">
        <v>518</v>
      </c>
      <c r="E42" s="18" t="s">
        <v>89</v>
      </c>
      <c r="F42" s="18" t="s">
        <v>275</v>
      </c>
      <c r="G42" s="20" t="s">
        <v>557</v>
      </c>
      <c r="H42" s="20"/>
      <c r="I42" s="24" t="s">
        <v>17</v>
      </c>
      <c r="J42" s="21"/>
      <c r="K42" s="18"/>
      <c r="L42" s="29"/>
      <c r="M42" s="21">
        <v>2998.98</v>
      </c>
    </row>
    <row r="43" spans="2:13" ht="31.5" customHeight="1">
      <c r="B43" s="22">
        <f t="shared" si="1"/>
        <v>41</v>
      </c>
      <c r="C43" s="16">
        <v>44285</v>
      </c>
      <c r="D43" s="17" t="s">
        <v>558</v>
      </c>
      <c r="E43" s="24" t="s">
        <v>89</v>
      </c>
      <c r="F43" s="18" t="s">
        <v>275</v>
      </c>
      <c r="G43" s="26" t="s">
        <v>90</v>
      </c>
      <c r="H43" s="20"/>
      <c r="I43" s="24" t="s">
        <v>21</v>
      </c>
      <c r="J43" s="21">
        <v>3000</v>
      </c>
      <c r="K43" s="18"/>
      <c r="L43" s="29"/>
      <c r="M43" s="21"/>
    </row>
    <row r="44" spans="2:13" ht="63">
      <c r="B44" s="22">
        <f t="shared" si="1"/>
        <v>42</v>
      </c>
      <c r="C44" s="16">
        <v>44285</v>
      </c>
      <c r="D44" s="17" t="s">
        <v>530</v>
      </c>
      <c r="E44" s="18" t="s">
        <v>89</v>
      </c>
      <c r="F44" s="40" t="s">
        <v>294</v>
      </c>
      <c r="G44" s="20" t="s">
        <v>559</v>
      </c>
      <c r="H44" s="20"/>
      <c r="I44" s="18" t="s">
        <v>17</v>
      </c>
      <c r="J44" s="21"/>
      <c r="K44" s="18"/>
      <c r="L44" s="29"/>
      <c r="M44" s="21">
        <v>9151.41</v>
      </c>
    </row>
    <row r="45" spans="2:13" ht="47.25">
      <c r="B45" s="22">
        <f t="shared" si="1"/>
        <v>43</v>
      </c>
      <c r="C45" s="16">
        <v>44285</v>
      </c>
      <c r="D45" s="17" t="s">
        <v>560</v>
      </c>
      <c r="E45" s="24" t="s">
        <v>89</v>
      </c>
      <c r="F45" s="40" t="s">
        <v>414</v>
      </c>
      <c r="G45" s="20" t="s">
        <v>561</v>
      </c>
      <c r="H45" s="20"/>
      <c r="I45" s="24" t="s">
        <v>17</v>
      </c>
      <c r="J45" s="55"/>
      <c r="K45" s="18"/>
      <c r="L45" s="29"/>
      <c r="M45" s="21">
        <v>390</v>
      </c>
    </row>
    <row r="46" spans="2:17" ht="78.75">
      <c r="B46" s="22">
        <f t="shared" si="1"/>
        <v>44</v>
      </c>
      <c r="C46" s="16">
        <v>44285</v>
      </c>
      <c r="D46" s="17" t="s">
        <v>360</v>
      </c>
      <c r="E46" s="24" t="s">
        <v>89</v>
      </c>
      <c r="F46" s="18" t="s">
        <v>361</v>
      </c>
      <c r="G46" s="26" t="s">
        <v>562</v>
      </c>
      <c r="H46" s="20"/>
      <c r="I46" s="24" t="s">
        <v>21</v>
      </c>
      <c r="J46" s="55">
        <v>720</v>
      </c>
      <c r="K46" s="18"/>
      <c r="L46" s="29"/>
      <c r="M46" s="21"/>
      <c r="Q46" s="8"/>
    </row>
    <row r="47" spans="2:13" ht="47.25">
      <c r="B47" s="22">
        <f t="shared" si="1"/>
        <v>45</v>
      </c>
      <c r="C47" s="16">
        <v>44285</v>
      </c>
      <c r="D47" s="23">
        <v>8048747424</v>
      </c>
      <c r="E47" s="18" t="s">
        <v>89</v>
      </c>
      <c r="F47" s="18" t="s">
        <v>263</v>
      </c>
      <c r="G47" s="20" t="s">
        <v>563</v>
      </c>
      <c r="H47" s="20"/>
      <c r="I47" s="24" t="s">
        <v>21</v>
      </c>
      <c r="J47" s="55">
        <v>156172.78</v>
      </c>
      <c r="K47" s="18"/>
      <c r="L47" s="29"/>
      <c r="M47" s="21"/>
    </row>
    <row r="48" spans="2:13" ht="94.5">
      <c r="B48" s="22">
        <f t="shared" si="1"/>
        <v>46</v>
      </c>
      <c r="C48" s="16">
        <v>44292</v>
      </c>
      <c r="D48" s="17" t="s">
        <v>541</v>
      </c>
      <c r="E48" s="18" t="s">
        <v>89</v>
      </c>
      <c r="F48" s="18" t="s">
        <v>269</v>
      </c>
      <c r="G48" s="20" t="s">
        <v>564</v>
      </c>
      <c r="H48" s="20"/>
      <c r="I48" s="24" t="s">
        <v>17</v>
      </c>
      <c r="J48" s="21"/>
      <c r="K48" s="18"/>
      <c r="L48" s="29"/>
      <c r="M48" s="21">
        <v>6101.42</v>
      </c>
    </row>
    <row r="49" spans="2:13" ht="110.25">
      <c r="B49" s="22">
        <f t="shared" si="1"/>
        <v>47</v>
      </c>
      <c r="C49" s="16">
        <v>44292</v>
      </c>
      <c r="D49" s="17" t="s">
        <v>565</v>
      </c>
      <c r="E49" s="18" t="s">
        <v>89</v>
      </c>
      <c r="F49" s="18" t="s">
        <v>566</v>
      </c>
      <c r="G49" s="20" t="s">
        <v>567</v>
      </c>
      <c r="H49" s="20"/>
      <c r="I49" s="24" t="s">
        <v>21</v>
      </c>
      <c r="J49" s="21">
        <v>9777.71</v>
      </c>
      <c r="K49" s="18"/>
      <c r="L49" s="18"/>
      <c r="M49" s="21"/>
    </row>
    <row r="50" spans="2:13" ht="94.5">
      <c r="B50" s="22">
        <f t="shared" si="1"/>
        <v>48</v>
      </c>
      <c r="C50" s="16">
        <v>44292</v>
      </c>
      <c r="D50" s="56" t="s">
        <v>568</v>
      </c>
      <c r="E50" s="18" t="s">
        <v>89</v>
      </c>
      <c r="F50" s="51" t="s">
        <v>569</v>
      </c>
      <c r="G50" s="20" t="s">
        <v>570</v>
      </c>
      <c r="H50" s="20"/>
      <c r="I50" s="24" t="s">
        <v>21</v>
      </c>
      <c r="J50" s="21">
        <v>6630.08</v>
      </c>
      <c r="K50" s="18"/>
      <c r="L50" s="29"/>
      <c r="M50" s="21"/>
    </row>
    <row r="51" spans="2:13" ht="63">
      <c r="B51" s="22">
        <f t="shared" si="1"/>
        <v>49</v>
      </c>
      <c r="C51" s="16">
        <v>44293</v>
      </c>
      <c r="D51" s="17" t="s">
        <v>428</v>
      </c>
      <c r="E51" s="24" t="s">
        <v>89</v>
      </c>
      <c r="F51" s="18" t="s">
        <v>571</v>
      </c>
      <c r="G51" s="20" t="s">
        <v>572</v>
      </c>
      <c r="H51" s="20"/>
      <c r="I51" s="24" t="s">
        <v>21</v>
      </c>
      <c r="J51" s="21">
        <v>374335.05</v>
      </c>
      <c r="K51" s="18"/>
      <c r="L51" s="29"/>
      <c r="M51" s="21"/>
    </row>
    <row r="52" spans="2:13" ht="110.25">
      <c r="B52" s="22">
        <f t="shared" si="1"/>
        <v>50</v>
      </c>
      <c r="C52" s="16">
        <v>44300</v>
      </c>
      <c r="D52" s="23" t="s">
        <v>573</v>
      </c>
      <c r="E52" s="18" t="s">
        <v>89</v>
      </c>
      <c r="F52" s="18" t="s">
        <v>496</v>
      </c>
      <c r="G52" s="20" t="s">
        <v>574</v>
      </c>
      <c r="H52" s="20"/>
      <c r="I52" s="24" t="s">
        <v>21</v>
      </c>
      <c r="J52" s="21">
        <v>852.8</v>
      </c>
      <c r="K52" s="18"/>
      <c r="L52" s="29"/>
      <c r="M52" s="21"/>
    </row>
    <row r="53" spans="2:13" ht="110.25">
      <c r="B53" s="22">
        <f t="shared" si="1"/>
        <v>51</v>
      </c>
      <c r="C53" s="16">
        <v>44306</v>
      </c>
      <c r="D53" s="17" t="s">
        <v>575</v>
      </c>
      <c r="E53" s="24" t="s">
        <v>89</v>
      </c>
      <c r="F53" s="18" t="s">
        <v>576</v>
      </c>
      <c r="G53" s="20" t="s">
        <v>577</v>
      </c>
      <c r="H53" s="20"/>
      <c r="I53" s="24" t="s">
        <v>17</v>
      </c>
      <c r="J53" s="55"/>
      <c r="K53" s="18"/>
      <c r="L53" s="29"/>
      <c r="M53" s="21">
        <v>47798.893</v>
      </c>
    </row>
    <row r="54" spans="2:13" ht="47.25">
      <c r="B54" s="22">
        <f t="shared" si="1"/>
        <v>52</v>
      </c>
      <c r="C54" s="16">
        <v>44306</v>
      </c>
      <c r="D54" s="17" t="s">
        <v>578</v>
      </c>
      <c r="E54" s="24" t="s">
        <v>533</v>
      </c>
      <c r="F54" s="18" t="s">
        <v>534</v>
      </c>
      <c r="G54" s="20" t="s">
        <v>579</v>
      </c>
      <c r="H54" s="51"/>
      <c r="I54" s="24" t="s">
        <v>21</v>
      </c>
      <c r="J54" s="55">
        <v>1875</v>
      </c>
      <c r="K54" s="18"/>
      <c r="L54" s="29"/>
      <c r="M54" s="21"/>
    </row>
    <row r="55" spans="2:13" ht="47.25">
      <c r="B55" s="22">
        <f t="shared" si="1"/>
        <v>53</v>
      </c>
      <c r="C55" s="16">
        <v>44307</v>
      </c>
      <c r="D55" s="17">
        <v>8048747424</v>
      </c>
      <c r="E55" s="24" t="s">
        <v>89</v>
      </c>
      <c r="F55" s="18" t="s">
        <v>263</v>
      </c>
      <c r="G55" s="20" t="s">
        <v>580</v>
      </c>
      <c r="H55" s="52"/>
      <c r="I55" s="24"/>
      <c r="J55" s="21"/>
      <c r="K55" s="35"/>
      <c r="L55" s="117"/>
      <c r="M55" s="118"/>
    </row>
    <row r="56" spans="2:13" ht="94.5">
      <c r="B56" s="22">
        <f t="shared" si="1"/>
        <v>54</v>
      </c>
      <c r="C56" s="16">
        <v>44312</v>
      </c>
      <c r="D56" s="17" t="s">
        <v>578</v>
      </c>
      <c r="E56" s="24" t="s">
        <v>533</v>
      </c>
      <c r="F56" s="18" t="s">
        <v>534</v>
      </c>
      <c r="G56" s="20" t="s">
        <v>581</v>
      </c>
      <c r="H56" s="52"/>
      <c r="I56" s="24" t="s">
        <v>17</v>
      </c>
      <c r="J56" s="21"/>
      <c r="K56" s="35"/>
      <c r="L56" s="117"/>
      <c r="M56" s="118">
        <v>1875</v>
      </c>
    </row>
    <row r="57" spans="2:13" ht="31.5">
      <c r="B57" s="22">
        <f t="shared" si="1"/>
        <v>55</v>
      </c>
      <c r="C57" s="16">
        <v>44312</v>
      </c>
      <c r="D57" s="17" t="s">
        <v>296</v>
      </c>
      <c r="E57" s="24" t="s">
        <v>533</v>
      </c>
      <c r="F57" s="18" t="s">
        <v>297</v>
      </c>
      <c r="G57" s="20" t="s">
        <v>582</v>
      </c>
      <c r="H57" s="57"/>
      <c r="I57" s="24" t="s">
        <v>21</v>
      </c>
      <c r="J57" s="34">
        <v>1500</v>
      </c>
      <c r="K57" s="18"/>
      <c r="L57" s="29"/>
      <c r="M57" s="21"/>
    </row>
    <row r="58" spans="2:13" ht="63">
      <c r="B58" s="22">
        <f t="shared" si="1"/>
        <v>56</v>
      </c>
      <c r="C58" s="16">
        <v>44313</v>
      </c>
      <c r="D58" s="17" t="s">
        <v>419</v>
      </c>
      <c r="E58" s="18" t="s">
        <v>89</v>
      </c>
      <c r="F58" s="18" t="s">
        <v>420</v>
      </c>
      <c r="G58" s="20" t="s">
        <v>583</v>
      </c>
      <c r="H58" s="20"/>
      <c r="I58" s="24" t="s">
        <v>21</v>
      </c>
      <c r="J58" s="21">
        <v>1110.86</v>
      </c>
      <c r="K58" s="18"/>
      <c r="L58" s="29"/>
      <c r="M58" s="21"/>
    </row>
    <row r="59" spans="2:13" ht="63">
      <c r="B59" s="22">
        <f t="shared" si="1"/>
        <v>57</v>
      </c>
      <c r="C59" s="16">
        <v>44320</v>
      </c>
      <c r="D59" s="17" t="s">
        <v>584</v>
      </c>
      <c r="E59" s="18" t="s">
        <v>89</v>
      </c>
      <c r="F59" s="18" t="s">
        <v>585</v>
      </c>
      <c r="G59" s="20" t="s">
        <v>586</v>
      </c>
      <c r="H59" s="20"/>
      <c r="I59" s="24" t="s">
        <v>17</v>
      </c>
      <c r="J59" s="34"/>
      <c r="K59" s="18"/>
      <c r="L59" s="29"/>
      <c r="M59" s="21">
        <v>634</v>
      </c>
    </row>
    <row r="60" spans="2:13" ht="94.5">
      <c r="B60" s="22">
        <f t="shared" si="1"/>
        <v>58</v>
      </c>
      <c r="C60" s="122">
        <v>44320</v>
      </c>
      <c r="D60" s="23" t="s">
        <v>587</v>
      </c>
      <c r="E60" s="76" t="s">
        <v>89</v>
      </c>
      <c r="F60" s="123" t="s">
        <v>292</v>
      </c>
      <c r="G60" s="124" t="s">
        <v>588</v>
      </c>
      <c r="H60" s="124"/>
      <c r="I60" s="76" t="s">
        <v>17</v>
      </c>
      <c r="J60" s="125"/>
      <c r="K60" s="35"/>
      <c r="L60" s="29"/>
      <c r="M60" s="21">
        <v>2700</v>
      </c>
    </row>
    <row r="61" spans="2:13" ht="63">
      <c r="B61" s="22">
        <f t="shared" si="1"/>
        <v>59</v>
      </c>
      <c r="C61" s="122">
        <v>44322</v>
      </c>
      <c r="D61" s="54"/>
      <c r="E61" s="24" t="s">
        <v>89</v>
      </c>
      <c r="F61" s="18"/>
      <c r="G61" s="126" t="s">
        <v>589</v>
      </c>
      <c r="H61" s="52"/>
      <c r="I61" s="24"/>
      <c r="J61" s="21"/>
      <c r="K61" s="18"/>
      <c r="L61" s="29"/>
      <c r="M61" s="21"/>
    </row>
    <row r="62" spans="2:13" ht="78.75">
      <c r="B62" s="22">
        <f t="shared" si="1"/>
        <v>60</v>
      </c>
      <c r="C62" s="16">
        <v>44323</v>
      </c>
      <c r="D62" s="17" t="s">
        <v>428</v>
      </c>
      <c r="E62" s="24" t="s">
        <v>89</v>
      </c>
      <c r="F62" s="18"/>
      <c r="G62" s="20" t="s">
        <v>590</v>
      </c>
      <c r="H62" s="20"/>
      <c r="I62" s="24"/>
      <c r="J62" s="21"/>
      <c r="K62" s="18"/>
      <c r="L62" s="29"/>
      <c r="M62" s="21"/>
    </row>
    <row r="63" spans="2:13" ht="94.5">
      <c r="B63" s="22">
        <f t="shared" si="1"/>
        <v>61</v>
      </c>
      <c r="C63" s="16">
        <v>44327</v>
      </c>
      <c r="D63" s="17" t="s">
        <v>591</v>
      </c>
      <c r="E63" s="24" t="s">
        <v>89</v>
      </c>
      <c r="F63" s="18" t="s">
        <v>496</v>
      </c>
      <c r="G63" s="20" t="s">
        <v>592</v>
      </c>
      <c r="H63" s="20"/>
      <c r="I63" s="24" t="s">
        <v>21</v>
      </c>
      <c r="J63" s="21">
        <v>709.34</v>
      </c>
      <c r="K63" s="18"/>
      <c r="L63" s="26"/>
      <c r="M63" s="21"/>
    </row>
    <row r="64" spans="2:13" ht="78.75">
      <c r="B64" s="22">
        <f t="shared" si="1"/>
        <v>62</v>
      </c>
      <c r="C64" s="16">
        <v>44329</v>
      </c>
      <c r="D64" s="17" t="s">
        <v>593</v>
      </c>
      <c r="E64" s="24" t="s">
        <v>89</v>
      </c>
      <c r="F64" s="18" t="s">
        <v>594</v>
      </c>
      <c r="G64" s="20" t="s">
        <v>595</v>
      </c>
      <c r="H64" s="25"/>
      <c r="I64" s="24" t="s">
        <v>21</v>
      </c>
      <c r="J64" s="21">
        <v>1514.92</v>
      </c>
      <c r="K64" s="18"/>
      <c r="L64" s="29"/>
      <c r="M64" s="21"/>
    </row>
    <row r="65" spans="2:13" ht="47.25">
      <c r="B65" s="22">
        <f t="shared" si="1"/>
        <v>63</v>
      </c>
      <c r="C65" s="16">
        <v>44333</v>
      </c>
      <c r="D65" s="17" t="s">
        <v>596</v>
      </c>
      <c r="E65" s="24" t="s">
        <v>89</v>
      </c>
      <c r="F65" s="18" t="s">
        <v>597</v>
      </c>
      <c r="G65" s="20" t="s">
        <v>598</v>
      </c>
      <c r="H65" s="20"/>
      <c r="I65" s="24" t="s">
        <v>21</v>
      </c>
      <c r="J65" s="21">
        <v>5000</v>
      </c>
      <c r="K65" s="18"/>
      <c r="L65" s="29"/>
      <c r="M65" s="21"/>
    </row>
    <row r="66" spans="2:13" ht="47.25">
      <c r="B66" s="22">
        <f t="shared" si="1"/>
        <v>64</v>
      </c>
      <c r="C66" s="16">
        <v>44333</v>
      </c>
      <c r="D66" s="17" t="s">
        <v>599</v>
      </c>
      <c r="E66" s="24" t="s">
        <v>89</v>
      </c>
      <c r="F66" s="18" t="s">
        <v>269</v>
      </c>
      <c r="G66" s="20" t="s">
        <v>600</v>
      </c>
      <c r="H66" s="20"/>
      <c r="I66" s="24" t="s">
        <v>21</v>
      </c>
      <c r="J66" s="21">
        <v>2865.52</v>
      </c>
      <c r="K66" s="18"/>
      <c r="L66" s="29"/>
      <c r="M66" s="21"/>
    </row>
    <row r="67" spans="2:13" ht="43.5" customHeight="1">
      <c r="B67" s="22">
        <f t="shared" si="1"/>
        <v>65</v>
      </c>
      <c r="C67" s="16">
        <v>44333</v>
      </c>
      <c r="D67" s="17"/>
      <c r="E67" s="24"/>
      <c r="F67" s="18" t="s">
        <v>601</v>
      </c>
      <c r="G67" s="20" t="s">
        <v>602</v>
      </c>
      <c r="H67" s="20"/>
      <c r="I67" s="24" t="s">
        <v>21</v>
      </c>
      <c r="J67" s="21">
        <v>200</v>
      </c>
      <c r="K67" s="18"/>
      <c r="L67" s="29"/>
      <c r="M67" s="21">
        <v>200</v>
      </c>
    </row>
    <row r="68" spans="2:13" ht="47.25">
      <c r="B68" s="22">
        <f t="shared" si="1"/>
        <v>66</v>
      </c>
      <c r="C68" s="16">
        <v>44335</v>
      </c>
      <c r="D68" s="17" t="s">
        <v>603</v>
      </c>
      <c r="E68" s="24" t="s">
        <v>89</v>
      </c>
      <c r="F68" s="18" t="s">
        <v>294</v>
      </c>
      <c r="G68" s="61" t="s">
        <v>604</v>
      </c>
      <c r="H68" s="52"/>
      <c r="I68" s="24" t="s">
        <v>21</v>
      </c>
      <c r="J68" s="21">
        <v>8025.36</v>
      </c>
      <c r="K68" s="18"/>
      <c r="L68" s="29"/>
      <c r="M68" s="21"/>
    </row>
    <row r="69" spans="2:13" ht="78.75">
      <c r="B69" s="22">
        <f t="shared" si="1"/>
        <v>67</v>
      </c>
      <c r="C69" s="16">
        <v>44336</v>
      </c>
      <c r="D69" s="23" t="s">
        <v>476</v>
      </c>
      <c r="E69" s="24" t="s">
        <v>89</v>
      </c>
      <c r="F69" s="18" t="s">
        <v>368</v>
      </c>
      <c r="G69" s="20" t="s">
        <v>605</v>
      </c>
      <c r="H69" s="20"/>
      <c r="I69" s="24" t="s">
        <v>21</v>
      </c>
      <c r="J69" s="21">
        <v>38526.58</v>
      </c>
      <c r="K69" s="21"/>
      <c r="L69" s="29"/>
      <c r="M69" s="21"/>
    </row>
    <row r="70" spans="2:13" ht="94.5">
      <c r="B70" s="22">
        <f t="shared" si="1"/>
        <v>68</v>
      </c>
      <c r="C70" s="16">
        <v>44344</v>
      </c>
      <c r="D70" s="17" t="s">
        <v>339</v>
      </c>
      <c r="E70" s="24" t="s">
        <v>89</v>
      </c>
      <c r="F70" s="18" t="s">
        <v>606</v>
      </c>
      <c r="G70" s="26" t="s">
        <v>607</v>
      </c>
      <c r="H70" s="45"/>
      <c r="I70" s="18" t="s">
        <v>17</v>
      </c>
      <c r="J70" s="21"/>
      <c r="K70" s="21"/>
      <c r="L70" s="29"/>
      <c r="M70" s="21">
        <v>14654.59</v>
      </c>
    </row>
    <row r="71" spans="2:13" ht="173.25">
      <c r="B71" s="22">
        <f t="shared" si="1"/>
        <v>69</v>
      </c>
      <c r="C71" s="16">
        <v>44347</v>
      </c>
      <c r="D71" s="47" t="s">
        <v>466</v>
      </c>
      <c r="E71" s="24" t="s">
        <v>89</v>
      </c>
      <c r="F71" s="18" t="s">
        <v>608</v>
      </c>
      <c r="G71" s="20" t="s">
        <v>609</v>
      </c>
      <c r="H71" s="45"/>
      <c r="I71" s="24" t="s">
        <v>21</v>
      </c>
      <c r="J71" s="62">
        <v>88193.53</v>
      </c>
      <c r="K71" s="21"/>
      <c r="L71" s="29"/>
      <c r="M71" s="21"/>
    </row>
    <row r="72" spans="2:13" ht="63">
      <c r="B72" s="22">
        <f t="shared" si="1"/>
        <v>70</v>
      </c>
      <c r="C72" s="16">
        <v>44347</v>
      </c>
      <c r="D72" s="23" t="s">
        <v>490</v>
      </c>
      <c r="E72" s="18" t="s">
        <v>89</v>
      </c>
      <c r="F72" s="18" t="s">
        <v>610</v>
      </c>
      <c r="G72" s="20" t="s">
        <v>611</v>
      </c>
      <c r="H72" s="20"/>
      <c r="I72" s="24" t="s">
        <v>17</v>
      </c>
      <c r="J72" s="21"/>
      <c r="K72" s="18"/>
      <c r="L72" s="29"/>
      <c r="M72" s="21">
        <f>31346.51+14778.4+804.72+120.71</f>
        <v>47050.34</v>
      </c>
    </row>
    <row r="73" spans="2:13" ht="78.75">
      <c r="B73" s="22">
        <f t="shared" si="1"/>
        <v>71</v>
      </c>
      <c r="C73" s="16">
        <v>44347</v>
      </c>
      <c r="D73" s="17" t="s">
        <v>612</v>
      </c>
      <c r="E73" s="18" t="s">
        <v>89</v>
      </c>
      <c r="F73" s="18" t="s">
        <v>300</v>
      </c>
      <c r="G73" s="20" t="s">
        <v>613</v>
      </c>
      <c r="H73" s="20"/>
      <c r="I73" s="18" t="s">
        <v>17</v>
      </c>
      <c r="J73" s="21"/>
      <c r="K73" s="63"/>
      <c r="L73" s="29"/>
      <c r="M73" s="21">
        <v>4400</v>
      </c>
    </row>
    <row r="74" spans="2:13" ht="63">
      <c r="B74" s="22">
        <f t="shared" si="1"/>
        <v>72</v>
      </c>
      <c r="C74" s="16">
        <v>44347</v>
      </c>
      <c r="D74" s="17" t="s">
        <v>614</v>
      </c>
      <c r="E74" s="24" t="s">
        <v>89</v>
      </c>
      <c r="F74" s="18" t="s">
        <v>509</v>
      </c>
      <c r="G74" s="73" t="s">
        <v>615</v>
      </c>
      <c r="H74" s="65"/>
      <c r="I74" s="24" t="s">
        <v>17</v>
      </c>
      <c r="J74" s="66"/>
      <c r="K74" s="18"/>
      <c r="L74" s="29"/>
      <c r="M74" s="21">
        <v>4840.8</v>
      </c>
    </row>
    <row r="75" spans="2:13" ht="110.25">
      <c r="B75" s="22">
        <f t="shared" si="1"/>
        <v>73</v>
      </c>
      <c r="C75" s="16">
        <v>44347</v>
      </c>
      <c r="D75" s="47" t="s">
        <v>616</v>
      </c>
      <c r="E75" s="18" t="s">
        <v>89</v>
      </c>
      <c r="F75" s="18" t="s">
        <v>617</v>
      </c>
      <c r="G75" s="20" t="s">
        <v>618</v>
      </c>
      <c r="H75" s="20"/>
      <c r="I75" s="24" t="s">
        <v>17</v>
      </c>
      <c r="J75" s="67"/>
      <c r="K75" s="18"/>
      <c r="L75" s="26"/>
      <c r="M75" s="21">
        <v>850</v>
      </c>
    </row>
    <row r="76" spans="2:13" ht="63">
      <c r="B76" s="22">
        <f t="shared" si="1"/>
        <v>74</v>
      </c>
      <c r="C76" s="16">
        <v>44347</v>
      </c>
      <c r="D76" s="17" t="s">
        <v>603</v>
      </c>
      <c r="E76" s="24" t="s">
        <v>89</v>
      </c>
      <c r="F76" s="18" t="s">
        <v>294</v>
      </c>
      <c r="G76" s="20" t="s">
        <v>619</v>
      </c>
      <c r="H76" s="20"/>
      <c r="I76" s="24" t="s">
        <v>17</v>
      </c>
      <c r="J76" s="21"/>
      <c r="K76" s="18"/>
      <c r="L76" s="29"/>
      <c r="M76" s="21">
        <v>8025.36</v>
      </c>
    </row>
    <row r="77" spans="2:13" ht="78.75">
      <c r="B77" s="22">
        <f t="shared" si="1"/>
        <v>75</v>
      </c>
      <c r="C77" s="16">
        <v>44347</v>
      </c>
      <c r="D77" s="17" t="s">
        <v>518</v>
      </c>
      <c r="E77" s="24" t="s">
        <v>89</v>
      </c>
      <c r="F77" s="18" t="s">
        <v>275</v>
      </c>
      <c r="G77" s="20" t="s">
        <v>620</v>
      </c>
      <c r="H77" s="20"/>
      <c r="I77" s="24" t="s">
        <v>17</v>
      </c>
      <c r="J77" s="21"/>
      <c r="K77" s="18"/>
      <c r="L77" s="29"/>
      <c r="M77" s="21">
        <f>2243.2+756.8</f>
        <v>3000</v>
      </c>
    </row>
    <row r="78" spans="2:13" ht="31.5">
      <c r="B78" s="22">
        <f t="shared" si="1"/>
        <v>76</v>
      </c>
      <c r="C78" s="16">
        <v>44347</v>
      </c>
      <c r="D78" s="17" t="s">
        <v>621</v>
      </c>
      <c r="E78" s="24" t="s">
        <v>89</v>
      </c>
      <c r="F78" s="18" t="s">
        <v>275</v>
      </c>
      <c r="G78" s="20" t="s">
        <v>107</v>
      </c>
      <c r="H78" s="20"/>
      <c r="I78" s="24" t="s">
        <v>21</v>
      </c>
      <c r="J78" s="21">
        <v>3000</v>
      </c>
      <c r="K78" s="18"/>
      <c r="L78" s="29"/>
      <c r="M78" s="21"/>
    </row>
    <row r="79" spans="2:13" ht="47.25">
      <c r="B79" s="22">
        <f t="shared" si="1"/>
        <v>77</v>
      </c>
      <c r="C79" s="16">
        <v>44347</v>
      </c>
      <c r="D79" s="56" t="s">
        <v>622</v>
      </c>
      <c r="E79" s="24" t="s">
        <v>89</v>
      </c>
      <c r="F79" s="18" t="s">
        <v>623</v>
      </c>
      <c r="G79" s="20" t="s">
        <v>624</v>
      </c>
      <c r="H79" s="20"/>
      <c r="I79" s="24" t="s">
        <v>21</v>
      </c>
      <c r="J79" s="21">
        <v>1680</v>
      </c>
      <c r="K79" s="18"/>
      <c r="L79" s="29"/>
      <c r="M79" s="21"/>
    </row>
    <row r="80" spans="2:13" ht="110.25">
      <c r="B80" s="22">
        <f t="shared" si="1"/>
        <v>78</v>
      </c>
      <c r="C80" s="16">
        <v>44354</v>
      </c>
      <c r="D80" s="17" t="s">
        <v>625</v>
      </c>
      <c r="E80" s="24" t="s">
        <v>89</v>
      </c>
      <c r="F80" s="18" t="s">
        <v>496</v>
      </c>
      <c r="G80" s="26" t="s">
        <v>626</v>
      </c>
      <c r="H80" s="68"/>
      <c r="I80" s="18" t="s">
        <v>21</v>
      </c>
      <c r="J80" s="21">
        <v>6359.45</v>
      </c>
      <c r="K80" s="18"/>
      <c r="L80" s="29"/>
      <c r="M80" s="21"/>
    </row>
    <row r="81" spans="2:13" ht="78.75">
      <c r="B81" s="22">
        <f t="shared" si="1"/>
        <v>79</v>
      </c>
      <c r="C81" s="16">
        <v>44354</v>
      </c>
      <c r="D81" s="17">
        <v>8507449900</v>
      </c>
      <c r="E81" s="24" t="s">
        <v>89</v>
      </c>
      <c r="F81" s="18" t="s">
        <v>294</v>
      </c>
      <c r="G81" s="20" t="s">
        <v>627</v>
      </c>
      <c r="H81" s="20"/>
      <c r="I81" s="24" t="s">
        <v>21</v>
      </c>
      <c r="J81" s="21">
        <v>15153.44</v>
      </c>
      <c r="K81" s="18"/>
      <c r="L81" s="18"/>
      <c r="M81" s="21"/>
    </row>
    <row r="82" spans="2:13" ht="157.5">
      <c r="B82" s="22">
        <f t="shared" si="1"/>
        <v>80</v>
      </c>
      <c r="C82" s="16">
        <v>44355</v>
      </c>
      <c r="D82" s="17" t="s">
        <v>628</v>
      </c>
      <c r="E82" s="18" t="s">
        <v>89</v>
      </c>
      <c r="F82" s="51" t="s">
        <v>629</v>
      </c>
      <c r="G82" s="20" t="s">
        <v>630</v>
      </c>
      <c r="H82" s="25"/>
      <c r="I82" s="24" t="s">
        <v>21</v>
      </c>
      <c r="J82" s="21">
        <v>55704.36</v>
      </c>
      <c r="K82" s="18"/>
      <c r="L82" s="29"/>
      <c r="M82" s="21"/>
    </row>
    <row r="83" spans="2:13" ht="110.25">
      <c r="B83" s="22">
        <f t="shared" si="1"/>
        <v>81</v>
      </c>
      <c r="C83" s="16">
        <v>44365</v>
      </c>
      <c r="D83" s="17" t="s">
        <v>631</v>
      </c>
      <c r="E83" s="18" t="s">
        <v>89</v>
      </c>
      <c r="F83" s="18" t="s">
        <v>632</v>
      </c>
      <c r="G83" s="20" t="s">
        <v>633</v>
      </c>
      <c r="H83" s="25"/>
      <c r="I83" s="24"/>
      <c r="J83" s="21"/>
      <c r="K83" s="18"/>
      <c r="L83" s="18"/>
      <c r="M83" s="21"/>
    </row>
    <row r="84" spans="2:13" ht="63">
      <c r="B84" s="22">
        <f t="shared" si="1"/>
        <v>82</v>
      </c>
      <c r="C84" s="16">
        <v>44369</v>
      </c>
      <c r="D84" s="23" t="s">
        <v>634</v>
      </c>
      <c r="E84" s="24" t="s">
        <v>89</v>
      </c>
      <c r="F84" s="18" t="s">
        <v>294</v>
      </c>
      <c r="G84" s="20" t="s">
        <v>635</v>
      </c>
      <c r="H84" s="20"/>
      <c r="I84" s="24" t="s">
        <v>17</v>
      </c>
      <c r="J84" s="21"/>
      <c r="K84" s="18"/>
      <c r="L84" s="29"/>
      <c r="M84" s="21">
        <v>474.9</v>
      </c>
    </row>
    <row r="85" spans="2:13" ht="47.25">
      <c r="B85" s="22">
        <f t="shared" si="1"/>
        <v>83</v>
      </c>
      <c r="C85" s="16">
        <v>44370</v>
      </c>
      <c r="D85" s="17" t="s">
        <v>636</v>
      </c>
      <c r="E85" s="24" t="s">
        <v>89</v>
      </c>
      <c r="F85" s="18" t="s">
        <v>637</v>
      </c>
      <c r="G85" s="20" t="s">
        <v>638</v>
      </c>
      <c r="H85" s="20"/>
      <c r="I85" s="24" t="s">
        <v>21</v>
      </c>
      <c r="J85" s="21"/>
      <c r="K85" s="18"/>
      <c r="L85" s="18"/>
      <c r="M85" s="21"/>
    </row>
    <row r="86" spans="2:13" ht="47.25">
      <c r="B86" s="22">
        <f t="shared" si="1"/>
        <v>84</v>
      </c>
      <c r="C86" s="16">
        <v>44370</v>
      </c>
      <c r="D86" s="17" t="s">
        <v>305</v>
      </c>
      <c r="E86" s="18" t="s">
        <v>89</v>
      </c>
      <c r="F86" s="18"/>
      <c r="G86" s="20" t="s">
        <v>639</v>
      </c>
      <c r="H86" s="20"/>
      <c r="I86" s="24" t="s">
        <v>21</v>
      </c>
      <c r="J86" s="21">
        <v>0</v>
      </c>
      <c r="K86" s="18"/>
      <c r="L86" s="18"/>
      <c r="M86" s="21"/>
    </row>
    <row r="87" spans="2:22" ht="63">
      <c r="B87" s="22">
        <f t="shared" si="1"/>
        <v>85</v>
      </c>
      <c r="C87" s="16">
        <v>44382</v>
      </c>
      <c r="D87" s="23" t="s">
        <v>640</v>
      </c>
      <c r="E87" s="18" t="s">
        <v>89</v>
      </c>
      <c r="F87" s="18" t="s">
        <v>641</v>
      </c>
      <c r="G87" s="20" t="s">
        <v>642</v>
      </c>
      <c r="H87" s="20"/>
      <c r="I87" s="24" t="s">
        <v>21</v>
      </c>
      <c r="J87" s="21">
        <v>1300</v>
      </c>
      <c r="K87" s="18"/>
      <c r="L87" s="29"/>
      <c r="M87" s="21"/>
      <c r="V87" s="39"/>
    </row>
    <row r="88" spans="2:13" ht="78.75">
      <c r="B88" s="22">
        <f t="shared" si="1"/>
        <v>86</v>
      </c>
      <c r="C88" s="16">
        <v>44382</v>
      </c>
      <c r="D88" s="17" t="s">
        <v>549</v>
      </c>
      <c r="E88" s="18" t="s">
        <v>89</v>
      </c>
      <c r="F88" s="18" t="s">
        <v>303</v>
      </c>
      <c r="G88" s="20" t="s">
        <v>643</v>
      </c>
      <c r="H88" s="20"/>
      <c r="I88" s="24" t="s">
        <v>17</v>
      </c>
      <c r="J88" s="21"/>
      <c r="K88" s="18"/>
      <c r="L88" s="29"/>
      <c r="M88" s="21">
        <v>3250</v>
      </c>
    </row>
    <row r="89" spans="2:13" ht="63">
      <c r="B89" s="22">
        <f t="shared" si="1"/>
        <v>87</v>
      </c>
      <c r="C89" s="16">
        <v>44382</v>
      </c>
      <c r="D89" s="17" t="s">
        <v>644</v>
      </c>
      <c r="E89" s="24" t="s">
        <v>89</v>
      </c>
      <c r="F89" s="18" t="s">
        <v>269</v>
      </c>
      <c r="G89" s="20" t="s">
        <v>645</v>
      </c>
      <c r="H89" s="20"/>
      <c r="I89" s="24" t="s">
        <v>17</v>
      </c>
      <c r="J89" s="21"/>
      <c r="K89" s="18"/>
      <c r="L89" s="29"/>
      <c r="M89" s="21">
        <v>2865.52</v>
      </c>
    </row>
    <row r="90" spans="2:13" ht="110.25">
      <c r="B90" s="22">
        <f t="shared" si="1"/>
        <v>88</v>
      </c>
      <c r="C90" s="16">
        <v>44382</v>
      </c>
      <c r="D90" s="17" t="s">
        <v>646</v>
      </c>
      <c r="E90" s="24" t="s">
        <v>89</v>
      </c>
      <c r="F90" s="18" t="s">
        <v>617</v>
      </c>
      <c r="G90" s="71" t="s">
        <v>647</v>
      </c>
      <c r="H90" s="20"/>
      <c r="I90" s="24" t="s">
        <v>17</v>
      </c>
      <c r="J90" s="21"/>
      <c r="K90" s="18"/>
      <c r="L90" s="29"/>
      <c r="M90" s="21">
        <v>500</v>
      </c>
    </row>
    <row r="91" spans="2:13" ht="94.5">
      <c r="B91" s="22">
        <f t="shared" si="1"/>
        <v>89</v>
      </c>
      <c r="C91" s="16">
        <v>44382</v>
      </c>
      <c r="D91" s="17" t="s">
        <v>648</v>
      </c>
      <c r="E91" s="24" t="s">
        <v>89</v>
      </c>
      <c r="F91" s="18" t="s">
        <v>292</v>
      </c>
      <c r="G91" s="71" t="s">
        <v>649</v>
      </c>
      <c r="H91" s="20"/>
      <c r="I91" s="24" t="s">
        <v>17</v>
      </c>
      <c r="J91" s="21"/>
      <c r="K91" s="18"/>
      <c r="L91" s="29"/>
      <c r="M91" s="21">
        <v>2400</v>
      </c>
    </row>
    <row r="92" spans="2:13" ht="63">
      <c r="B92" s="22">
        <f t="shared" si="1"/>
        <v>90</v>
      </c>
      <c r="C92" s="16">
        <v>44382</v>
      </c>
      <c r="D92" s="17" t="s">
        <v>650</v>
      </c>
      <c r="E92" s="24" t="s">
        <v>89</v>
      </c>
      <c r="F92" s="18" t="s">
        <v>284</v>
      </c>
      <c r="G92" s="20" t="s">
        <v>651</v>
      </c>
      <c r="H92" s="20"/>
      <c r="I92" s="24" t="s">
        <v>21</v>
      </c>
      <c r="J92" s="21">
        <v>750</v>
      </c>
      <c r="K92" s="18"/>
      <c r="L92" s="29"/>
      <c r="M92" s="21"/>
    </row>
    <row r="93" spans="2:13" ht="47.25">
      <c r="B93" s="22">
        <f t="shared" si="1"/>
        <v>91</v>
      </c>
      <c r="C93" s="16">
        <v>44384</v>
      </c>
      <c r="D93" s="17" t="s">
        <v>652</v>
      </c>
      <c r="E93" s="24" t="s">
        <v>89</v>
      </c>
      <c r="F93" s="18" t="s">
        <v>275</v>
      </c>
      <c r="G93" s="20" t="s">
        <v>653</v>
      </c>
      <c r="H93" s="45"/>
      <c r="I93" s="24" t="s">
        <v>21</v>
      </c>
      <c r="J93" s="21">
        <v>972</v>
      </c>
      <c r="K93" s="18"/>
      <c r="L93" s="29"/>
      <c r="M93" s="21"/>
    </row>
    <row r="94" spans="2:13" ht="31.5">
      <c r="B94" s="22">
        <f t="shared" si="1"/>
        <v>92</v>
      </c>
      <c r="C94" s="16">
        <v>44389</v>
      </c>
      <c r="D94" s="17" t="s">
        <v>654</v>
      </c>
      <c r="E94" s="24" t="s">
        <v>89</v>
      </c>
      <c r="F94" s="18" t="s">
        <v>597</v>
      </c>
      <c r="G94" s="71" t="s">
        <v>655</v>
      </c>
      <c r="H94" s="20"/>
      <c r="I94" s="24" t="s">
        <v>21</v>
      </c>
      <c r="J94" s="21">
        <v>10000</v>
      </c>
      <c r="K94" s="18"/>
      <c r="L94" s="29"/>
      <c r="M94" s="21"/>
    </row>
    <row r="95" spans="2:13" ht="63">
      <c r="B95" s="22">
        <f t="shared" si="1"/>
        <v>93</v>
      </c>
      <c r="C95" s="16">
        <v>44390</v>
      </c>
      <c r="D95" s="17" t="s">
        <v>656</v>
      </c>
      <c r="E95" s="24" t="s">
        <v>89</v>
      </c>
      <c r="F95" s="18" t="s">
        <v>597</v>
      </c>
      <c r="G95" s="71" t="s">
        <v>657</v>
      </c>
      <c r="H95" s="20"/>
      <c r="I95" s="24" t="s">
        <v>17</v>
      </c>
      <c r="J95" s="21"/>
      <c r="K95" s="18"/>
      <c r="L95" s="29"/>
      <c r="M95" s="21">
        <v>10725</v>
      </c>
    </row>
    <row r="96" spans="2:13" ht="94.5">
      <c r="B96" s="22">
        <f t="shared" si="1"/>
        <v>94</v>
      </c>
      <c r="C96" s="16">
        <v>44390</v>
      </c>
      <c r="D96" s="17" t="s">
        <v>658</v>
      </c>
      <c r="E96" s="24" t="s">
        <v>89</v>
      </c>
      <c r="F96" s="18" t="s">
        <v>303</v>
      </c>
      <c r="G96" s="20" t="s">
        <v>659</v>
      </c>
      <c r="H96" s="68"/>
      <c r="I96" s="18" t="s">
        <v>21</v>
      </c>
      <c r="J96" s="21">
        <v>3500</v>
      </c>
      <c r="K96" s="18"/>
      <c r="L96" s="29"/>
      <c r="M96" s="21"/>
    </row>
    <row r="97" spans="2:13" ht="47.25">
      <c r="B97" s="22">
        <f t="shared" si="1"/>
        <v>95</v>
      </c>
      <c r="C97" s="16">
        <v>44390</v>
      </c>
      <c r="D97" s="17" t="s">
        <v>660</v>
      </c>
      <c r="E97" s="18" t="s">
        <v>89</v>
      </c>
      <c r="F97" s="18" t="s">
        <v>405</v>
      </c>
      <c r="G97" s="20" t="s">
        <v>661</v>
      </c>
      <c r="H97" s="25"/>
      <c r="I97" s="24" t="s">
        <v>21</v>
      </c>
      <c r="J97" s="21"/>
      <c r="K97" s="18"/>
      <c r="L97" s="29"/>
      <c r="M97" s="21"/>
    </row>
    <row r="98" spans="2:13" ht="63">
      <c r="B98" s="22">
        <f t="shared" si="1"/>
        <v>96</v>
      </c>
      <c r="C98" s="16">
        <v>44390</v>
      </c>
      <c r="D98" s="17" t="s">
        <v>662</v>
      </c>
      <c r="E98" s="24" t="s">
        <v>89</v>
      </c>
      <c r="F98" s="18" t="s">
        <v>284</v>
      </c>
      <c r="G98" s="20" t="s">
        <v>663</v>
      </c>
      <c r="H98" s="20"/>
      <c r="I98" s="24" t="s">
        <v>17</v>
      </c>
      <c r="J98" s="21"/>
      <c r="K98" s="18"/>
      <c r="L98" s="72"/>
      <c r="M98" s="21">
        <v>490</v>
      </c>
    </row>
    <row r="99" spans="2:13" ht="63">
      <c r="B99" s="22">
        <f t="shared" si="1"/>
        <v>97</v>
      </c>
      <c r="C99" s="16">
        <v>44391</v>
      </c>
      <c r="D99" s="17" t="s">
        <v>536</v>
      </c>
      <c r="E99" s="24" t="s">
        <v>89</v>
      </c>
      <c r="F99" s="18" t="s">
        <v>284</v>
      </c>
      <c r="G99" s="20" t="s">
        <v>664</v>
      </c>
      <c r="H99" s="20"/>
      <c r="I99" s="18" t="s">
        <v>17</v>
      </c>
      <c r="J99" s="21"/>
      <c r="K99" s="18"/>
      <c r="L99" s="18"/>
      <c r="M99" s="21">
        <v>1520</v>
      </c>
    </row>
    <row r="100" spans="2:13" ht="47.25">
      <c r="B100" s="22">
        <f t="shared" si="1"/>
        <v>98</v>
      </c>
      <c r="C100" s="16">
        <v>44391</v>
      </c>
      <c r="D100" s="17" t="s">
        <v>665</v>
      </c>
      <c r="E100" s="18" t="s">
        <v>89</v>
      </c>
      <c r="F100" s="18" t="s">
        <v>294</v>
      </c>
      <c r="G100" s="20" t="s">
        <v>666</v>
      </c>
      <c r="H100" s="20"/>
      <c r="I100" s="18" t="s">
        <v>21</v>
      </c>
      <c r="J100" s="21">
        <v>15000</v>
      </c>
      <c r="K100" s="18"/>
      <c r="L100" s="29"/>
      <c r="M100" s="21"/>
    </row>
    <row r="101" spans="2:13" ht="47.25">
      <c r="B101" s="22">
        <f t="shared" si="1"/>
        <v>99</v>
      </c>
      <c r="C101" s="16">
        <v>44392</v>
      </c>
      <c r="D101" s="17" t="s">
        <v>667</v>
      </c>
      <c r="E101" s="18" t="s">
        <v>89</v>
      </c>
      <c r="F101" s="18" t="s">
        <v>610</v>
      </c>
      <c r="G101" s="20" t="s">
        <v>668</v>
      </c>
      <c r="H101" s="20"/>
      <c r="I101" s="24" t="s">
        <v>21</v>
      </c>
      <c r="J101" s="21"/>
      <c r="K101" s="18"/>
      <c r="L101" s="29"/>
      <c r="M101" s="21"/>
    </row>
    <row r="102" spans="2:13" ht="47.25">
      <c r="B102" s="22">
        <f t="shared" si="1"/>
        <v>100</v>
      </c>
      <c r="C102" s="16">
        <v>44396</v>
      </c>
      <c r="D102" s="17" t="s">
        <v>669</v>
      </c>
      <c r="E102" s="18" t="s">
        <v>89</v>
      </c>
      <c r="F102" s="18" t="s">
        <v>509</v>
      </c>
      <c r="G102" s="20" t="s">
        <v>670</v>
      </c>
      <c r="H102" s="20"/>
      <c r="I102" s="24" t="s">
        <v>21</v>
      </c>
      <c r="J102" s="21">
        <v>1890</v>
      </c>
      <c r="K102" s="18"/>
      <c r="L102" s="29"/>
      <c r="M102" s="21"/>
    </row>
    <row r="103" spans="2:13" ht="47.25">
      <c r="B103" s="22">
        <f t="shared" si="1"/>
        <v>101</v>
      </c>
      <c r="C103" s="16">
        <v>44396</v>
      </c>
      <c r="D103" s="17" t="s">
        <v>671</v>
      </c>
      <c r="E103" s="18" t="s">
        <v>89</v>
      </c>
      <c r="F103" s="18" t="s">
        <v>672</v>
      </c>
      <c r="G103" s="20" t="s">
        <v>673</v>
      </c>
      <c r="H103" s="20"/>
      <c r="I103" s="24" t="s">
        <v>17</v>
      </c>
      <c r="J103" s="21"/>
      <c r="K103" s="18"/>
      <c r="L103" s="29"/>
      <c r="M103" s="21">
        <v>2310</v>
      </c>
    </row>
    <row r="104" spans="2:13" ht="31.5">
      <c r="B104" s="22">
        <f t="shared" si="1"/>
        <v>102</v>
      </c>
      <c r="C104" s="16">
        <v>44396</v>
      </c>
      <c r="D104" s="23" t="s">
        <v>296</v>
      </c>
      <c r="E104" s="24" t="s">
        <v>533</v>
      </c>
      <c r="F104" s="18" t="s">
        <v>297</v>
      </c>
      <c r="G104" s="20" t="s">
        <v>674</v>
      </c>
      <c r="H104" s="20"/>
      <c r="I104" s="24" t="s">
        <v>17</v>
      </c>
      <c r="J104" s="21"/>
      <c r="K104" s="18"/>
      <c r="L104" s="29"/>
      <c r="M104" s="21">
        <v>750</v>
      </c>
    </row>
    <row r="105" spans="2:13" ht="94.5">
      <c r="B105" s="22">
        <f t="shared" si="1"/>
        <v>103</v>
      </c>
      <c r="C105" s="16">
        <v>44396</v>
      </c>
      <c r="D105" s="17" t="s">
        <v>466</v>
      </c>
      <c r="E105" s="24" t="s">
        <v>89</v>
      </c>
      <c r="F105" s="18" t="s">
        <v>675</v>
      </c>
      <c r="G105" s="20" t="s">
        <v>676</v>
      </c>
      <c r="H105" s="45"/>
      <c r="I105" s="24" t="s">
        <v>21</v>
      </c>
      <c r="J105" s="21">
        <v>69672.89</v>
      </c>
      <c r="K105" s="18"/>
      <c r="L105" s="29"/>
      <c r="M105" s="21"/>
    </row>
    <row r="106" spans="2:13" ht="78.75">
      <c r="B106" s="22">
        <f t="shared" si="1"/>
        <v>104</v>
      </c>
      <c r="C106" s="16">
        <v>44398</v>
      </c>
      <c r="D106" s="17" t="s">
        <v>621</v>
      </c>
      <c r="E106" s="24" t="s">
        <v>89</v>
      </c>
      <c r="F106" s="18" t="s">
        <v>275</v>
      </c>
      <c r="G106" s="20" t="s">
        <v>677</v>
      </c>
      <c r="H106" s="20"/>
      <c r="I106" s="24" t="s">
        <v>17</v>
      </c>
      <c r="J106" s="21"/>
      <c r="K106" s="18"/>
      <c r="L106" s="29"/>
      <c r="M106" s="21">
        <v>1097.01</v>
      </c>
    </row>
    <row r="107" spans="2:13" ht="78.75">
      <c r="B107" s="22">
        <f t="shared" si="1"/>
        <v>105</v>
      </c>
      <c r="C107" s="16">
        <v>44398</v>
      </c>
      <c r="D107" s="17" t="s">
        <v>652</v>
      </c>
      <c r="E107" s="24" t="s">
        <v>89</v>
      </c>
      <c r="F107" s="18" t="s">
        <v>275</v>
      </c>
      <c r="G107" s="50" t="s">
        <v>678</v>
      </c>
      <c r="H107" s="20"/>
      <c r="I107" s="24" t="s">
        <v>17</v>
      </c>
      <c r="J107" s="21"/>
      <c r="K107" s="18"/>
      <c r="L107" s="29"/>
      <c r="M107" s="21">
        <v>972</v>
      </c>
    </row>
    <row r="108" spans="2:13" ht="78.75">
      <c r="B108" s="22">
        <f t="shared" si="1"/>
        <v>106</v>
      </c>
      <c r="C108" s="16">
        <v>44414</v>
      </c>
      <c r="D108" s="47" t="s">
        <v>679</v>
      </c>
      <c r="E108" s="24" t="s">
        <v>89</v>
      </c>
      <c r="F108" s="18" t="s">
        <v>294</v>
      </c>
      <c r="G108" s="20" t="s">
        <v>680</v>
      </c>
      <c r="H108" s="20"/>
      <c r="I108" s="24" t="s">
        <v>17</v>
      </c>
      <c r="J108" s="21"/>
      <c r="K108" s="18"/>
      <c r="L108" s="29"/>
      <c r="M108" s="21">
        <v>15000</v>
      </c>
    </row>
    <row r="109" spans="2:13" ht="78.75">
      <c r="B109" s="22">
        <f t="shared" si="1"/>
        <v>107</v>
      </c>
      <c r="C109" s="16">
        <v>44417</v>
      </c>
      <c r="D109" s="23" t="s">
        <v>681</v>
      </c>
      <c r="E109" s="24" t="s">
        <v>89</v>
      </c>
      <c r="F109" s="18" t="s">
        <v>682</v>
      </c>
      <c r="G109" s="73" t="s">
        <v>683</v>
      </c>
      <c r="H109" s="20"/>
      <c r="I109" s="24" t="s">
        <v>21</v>
      </c>
      <c r="J109" s="21">
        <v>3256.5</v>
      </c>
      <c r="K109" s="18"/>
      <c r="L109" s="29"/>
      <c r="M109" s="21"/>
    </row>
    <row r="110" spans="2:13" ht="94.5">
      <c r="B110" s="22">
        <f t="shared" si="1"/>
        <v>108</v>
      </c>
      <c r="C110" s="16">
        <v>44431</v>
      </c>
      <c r="D110" s="17" t="s">
        <v>339</v>
      </c>
      <c r="E110" s="18" t="s">
        <v>89</v>
      </c>
      <c r="F110" s="18" t="s">
        <v>306</v>
      </c>
      <c r="G110" s="45" t="s">
        <v>684</v>
      </c>
      <c r="H110" s="20"/>
      <c r="I110" s="24" t="s">
        <v>17</v>
      </c>
      <c r="J110" s="21"/>
      <c r="K110" s="18"/>
      <c r="L110" s="18"/>
      <c r="M110" s="21">
        <f>70700.76+5429.77+5429.77+8500.6+2000+450</f>
        <v>92510.9</v>
      </c>
    </row>
    <row r="111" spans="2:13" ht="47.25">
      <c r="B111" s="22">
        <f t="shared" si="1"/>
        <v>109</v>
      </c>
      <c r="C111" s="16">
        <v>44431</v>
      </c>
      <c r="D111" s="17" t="s">
        <v>685</v>
      </c>
      <c r="E111" s="24" t="s">
        <v>89</v>
      </c>
      <c r="F111" s="18" t="s">
        <v>300</v>
      </c>
      <c r="G111" s="20" t="s">
        <v>686</v>
      </c>
      <c r="H111" s="20"/>
      <c r="I111" s="24" t="s">
        <v>21</v>
      </c>
      <c r="J111" s="21">
        <v>1400</v>
      </c>
      <c r="K111" s="18"/>
      <c r="L111" s="29"/>
      <c r="M111" s="21"/>
    </row>
    <row r="112" spans="2:13" ht="78.75">
      <c r="B112" s="22">
        <f t="shared" si="1"/>
        <v>110</v>
      </c>
      <c r="C112" s="16">
        <v>44431</v>
      </c>
      <c r="D112" s="17" t="s">
        <v>636</v>
      </c>
      <c r="E112" s="24" t="s">
        <v>89</v>
      </c>
      <c r="F112" s="18" t="s">
        <v>637</v>
      </c>
      <c r="G112" s="20" t="s">
        <v>687</v>
      </c>
      <c r="H112" s="20"/>
      <c r="I112" s="24" t="s">
        <v>17</v>
      </c>
      <c r="J112" s="21"/>
      <c r="K112" s="18"/>
      <c r="L112" s="29"/>
      <c r="M112" s="21">
        <v>4500</v>
      </c>
    </row>
    <row r="113" spans="2:13" ht="78.75">
      <c r="B113" s="22">
        <f t="shared" si="1"/>
        <v>111</v>
      </c>
      <c r="C113" s="16">
        <v>44432</v>
      </c>
      <c r="D113" s="17" t="s">
        <v>688</v>
      </c>
      <c r="E113" s="24" t="s">
        <v>89</v>
      </c>
      <c r="F113" s="18" t="s">
        <v>292</v>
      </c>
      <c r="G113" s="20" t="s">
        <v>689</v>
      </c>
      <c r="H113" s="20"/>
      <c r="I113" s="24" t="s">
        <v>21</v>
      </c>
      <c r="J113" s="21">
        <v>6000</v>
      </c>
      <c r="K113" s="18"/>
      <c r="L113" s="29"/>
      <c r="M113" s="21"/>
    </row>
    <row r="114" spans="2:13" ht="110.25">
      <c r="B114" s="22">
        <f t="shared" si="1"/>
        <v>112</v>
      </c>
      <c r="C114" s="16">
        <v>44433</v>
      </c>
      <c r="D114" s="23" t="s">
        <v>690</v>
      </c>
      <c r="E114" s="24" t="s">
        <v>89</v>
      </c>
      <c r="F114" s="18" t="s">
        <v>691</v>
      </c>
      <c r="G114" s="20" t="s">
        <v>692</v>
      </c>
      <c r="H114" s="45"/>
      <c r="I114" s="24" t="s">
        <v>21</v>
      </c>
      <c r="J114" s="62">
        <v>2000</v>
      </c>
      <c r="K114" s="18"/>
      <c r="L114" s="29"/>
      <c r="M114" s="21"/>
    </row>
    <row r="115" spans="2:13" ht="94.5">
      <c r="B115" s="22">
        <f t="shared" si="1"/>
        <v>113</v>
      </c>
      <c r="C115" s="16">
        <v>44433</v>
      </c>
      <c r="D115" s="23" t="s">
        <v>693</v>
      </c>
      <c r="E115" s="18" t="s">
        <v>89</v>
      </c>
      <c r="F115" s="18" t="s">
        <v>694</v>
      </c>
      <c r="G115" s="20" t="s">
        <v>695</v>
      </c>
      <c r="H115" s="20"/>
      <c r="I115" s="24" t="s">
        <v>21</v>
      </c>
      <c r="J115" s="74">
        <v>3000</v>
      </c>
      <c r="K115" s="18"/>
      <c r="L115" s="29"/>
      <c r="M115" s="21"/>
    </row>
    <row r="116" spans="2:13" ht="78.75">
      <c r="B116" s="22">
        <f t="shared" si="1"/>
        <v>114</v>
      </c>
      <c r="C116" s="16">
        <v>44435</v>
      </c>
      <c r="D116" s="17" t="s">
        <v>622</v>
      </c>
      <c r="E116" s="24" t="s">
        <v>89</v>
      </c>
      <c r="F116" s="18" t="s">
        <v>623</v>
      </c>
      <c r="G116" s="20" t="s">
        <v>696</v>
      </c>
      <c r="H116" s="20"/>
      <c r="I116" s="24" t="s">
        <v>17</v>
      </c>
      <c r="J116" s="21"/>
      <c r="K116" s="18"/>
      <c r="L116" s="29"/>
      <c r="M116" s="21">
        <v>1680</v>
      </c>
    </row>
    <row r="117" spans="2:13" ht="78.75">
      <c r="B117" s="22">
        <f t="shared" si="1"/>
        <v>115</v>
      </c>
      <c r="C117" s="16">
        <v>44441</v>
      </c>
      <c r="D117" s="17" t="s">
        <v>697</v>
      </c>
      <c r="E117" s="24" t="s">
        <v>89</v>
      </c>
      <c r="F117" s="51" t="s">
        <v>698</v>
      </c>
      <c r="G117" s="20" t="s">
        <v>699</v>
      </c>
      <c r="H117" s="45"/>
      <c r="I117" s="24" t="s">
        <v>17</v>
      </c>
      <c r="J117" s="21"/>
      <c r="K117" s="18"/>
      <c r="L117" s="29"/>
      <c r="M117" s="21">
        <v>20298.1</v>
      </c>
    </row>
    <row r="118" spans="2:13" ht="110.25">
      <c r="B118" s="22">
        <f t="shared" si="1"/>
        <v>116</v>
      </c>
      <c r="C118" s="16">
        <v>44441</v>
      </c>
      <c r="D118" s="17" t="s">
        <v>700</v>
      </c>
      <c r="E118" s="24" t="s">
        <v>89</v>
      </c>
      <c r="F118" s="51" t="s">
        <v>701</v>
      </c>
      <c r="G118" s="20" t="s">
        <v>702</v>
      </c>
      <c r="H118" s="45"/>
      <c r="I118" s="24" t="s">
        <v>21</v>
      </c>
      <c r="J118" s="21">
        <v>11480.17</v>
      </c>
      <c r="K118" s="18"/>
      <c r="L118" s="29"/>
      <c r="M118" s="21"/>
    </row>
    <row r="119" spans="2:13" ht="78.75">
      <c r="B119" s="22">
        <f t="shared" si="1"/>
        <v>117</v>
      </c>
      <c r="C119" s="16">
        <v>44446</v>
      </c>
      <c r="D119" s="17" t="s">
        <v>456</v>
      </c>
      <c r="E119" s="18" t="s">
        <v>89</v>
      </c>
      <c r="F119" s="51" t="s">
        <v>317</v>
      </c>
      <c r="G119" s="20" t="s">
        <v>703</v>
      </c>
      <c r="H119" s="20"/>
      <c r="I119" s="24" t="s">
        <v>17</v>
      </c>
      <c r="J119" s="21"/>
      <c r="K119" s="18"/>
      <c r="L119" s="29"/>
      <c r="M119" s="21">
        <v>480</v>
      </c>
    </row>
    <row r="120" spans="2:13" ht="94.5">
      <c r="B120" s="22">
        <f t="shared" si="1"/>
        <v>118</v>
      </c>
      <c r="C120" s="16">
        <v>44446</v>
      </c>
      <c r="D120" s="17" t="s">
        <v>458</v>
      </c>
      <c r="E120" s="24" t="s">
        <v>89</v>
      </c>
      <c r="F120" s="18" t="s">
        <v>317</v>
      </c>
      <c r="G120" s="20" t="s">
        <v>704</v>
      </c>
      <c r="H120" s="20"/>
      <c r="I120" s="24" t="s">
        <v>17</v>
      </c>
      <c r="J120" s="21"/>
      <c r="K120" s="18"/>
      <c r="L120" s="29"/>
      <c r="M120" s="21">
        <v>480</v>
      </c>
    </row>
    <row r="121" spans="2:13" ht="63">
      <c r="B121" s="22">
        <f t="shared" si="1"/>
        <v>119</v>
      </c>
      <c r="C121" s="16">
        <v>44447</v>
      </c>
      <c r="D121" s="47">
        <v>8507449900</v>
      </c>
      <c r="E121" s="24" t="s">
        <v>89</v>
      </c>
      <c r="F121" s="18" t="s">
        <v>294</v>
      </c>
      <c r="G121" s="20" t="s">
        <v>705</v>
      </c>
      <c r="H121" s="20"/>
      <c r="I121" s="24" t="s">
        <v>17</v>
      </c>
      <c r="J121" s="21"/>
      <c r="K121" s="18"/>
      <c r="L121" s="29"/>
      <c r="M121" s="21">
        <f>24860.23+5690</f>
        <v>30550.23</v>
      </c>
    </row>
    <row r="122" spans="2:13" ht="63">
      <c r="B122" s="22">
        <f t="shared" si="1"/>
        <v>120</v>
      </c>
      <c r="C122" s="16">
        <v>44448</v>
      </c>
      <c r="D122" s="23"/>
      <c r="E122" s="24" t="s">
        <v>89</v>
      </c>
      <c r="F122" s="60" t="s">
        <v>706</v>
      </c>
      <c r="G122" s="20" t="s">
        <v>707</v>
      </c>
      <c r="H122" s="20"/>
      <c r="I122" s="24"/>
      <c r="J122" s="21"/>
      <c r="K122" s="18"/>
      <c r="L122" s="29"/>
      <c r="M122" s="21"/>
    </row>
    <row r="123" spans="2:13" ht="110.25">
      <c r="B123" s="22">
        <f t="shared" si="1"/>
        <v>121</v>
      </c>
      <c r="C123" s="16">
        <v>44453</v>
      </c>
      <c r="D123" s="17" t="s">
        <v>117</v>
      </c>
      <c r="E123" s="16" t="s">
        <v>89</v>
      </c>
      <c r="F123" s="60" t="s">
        <v>708</v>
      </c>
      <c r="G123" s="49" t="s">
        <v>709</v>
      </c>
      <c r="H123" s="20"/>
      <c r="I123" s="24" t="s">
        <v>21</v>
      </c>
      <c r="J123" s="21"/>
      <c r="K123" s="18"/>
      <c r="L123" s="29"/>
      <c r="M123" s="21">
        <v>258569.68</v>
      </c>
    </row>
    <row r="124" spans="2:13" ht="47.25">
      <c r="B124" s="22">
        <f t="shared" si="1"/>
        <v>122</v>
      </c>
      <c r="C124" s="16">
        <v>44454</v>
      </c>
      <c r="D124" s="17" t="s">
        <v>710</v>
      </c>
      <c r="E124" s="24" t="s">
        <v>89</v>
      </c>
      <c r="F124" s="51" t="s">
        <v>544</v>
      </c>
      <c r="G124" s="20" t="s">
        <v>711</v>
      </c>
      <c r="H124" s="20"/>
      <c r="I124" s="24" t="s">
        <v>21</v>
      </c>
      <c r="J124" s="21">
        <v>400</v>
      </c>
      <c r="K124" s="18"/>
      <c r="L124" s="29"/>
      <c r="M124" s="21"/>
    </row>
    <row r="125" spans="2:13" ht="47.25">
      <c r="B125" s="22">
        <f t="shared" si="1"/>
        <v>123</v>
      </c>
      <c r="C125" s="16">
        <v>44454</v>
      </c>
      <c r="D125" s="17">
        <v>8048747424</v>
      </c>
      <c r="E125" s="16" t="s">
        <v>89</v>
      </c>
      <c r="F125" s="51" t="s">
        <v>263</v>
      </c>
      <c r="G125" s="20" t="s">
        <v>712</v>
      </c>
      <c r="H125" s="26"/>
      <c r="I125" s="24" t="s">
        <v>17</v>
      </c>
      <c r="J125" s="21"/>
      <c r="K125" s="18"/>
      <c r="L125" s="29"/>
      <c r="M125" s="21">
        <f>43927.08+5482.38+5399.16+5081.56+5081.56+1912.94+759.37+477.59+185.54</f>
        <v>68307.18</v>
      </c>
    </row>
    <row r="126" spans="2:13" ht="110.25">
      <c r="B126" s="22">
        <f t="shared" si="1"/>
        <v>124</v>
      </c>
      <c r="C126" s="16">
        <v>44455</v>
      </c>
      <c r="D126" s="56" t="s">
        <v>713</v>
      </c>
      <c r="E126" s="24" t="s">
        <v>89</v>
      </c>
      <c r="F126" s="51" t="s">
        <v>496</v>
      </c>
      <c r="G126" s="20" t="s">
        <v>714</v>
      </c>
      <c r="H126" s="50"/>
      <c r="I126" s="24" t="s">
        <v>21</v>
      </c>
      <c r="J126" s="21">
        <v>7935.76</v>
      </c>
      <c r="K126" s="18"/>
      <c r="L126" s="29"/>
      <c r="M126" s="21"/>
    </row>
    <row r="127" spans="2:13" ht="47.25">
      <c r="B127" s="22">
        <f t="shared" si="1"/>
        <v>125</v>
      </c>
      <c r="C127" s="16">
        <v>44455</v>
      </c>
      <c r="D127" s="17" t="s">
        <v>351</v>
      </c>
      <c r="E127" s="24" t="s">
        <v>89</v>
      </c>
      <c r="F127" s="51" t="s">
        <v>352</v>
      </c>
      <c r="G127" s="20" t="s">
        <v>715</v>
      </c>
      <c r="H127" s="50"/>
      <c r="I127" s="24" t="s">
        <v>21</v>
      </c>
      <c r="J127" s="21">
        <v>1675</v>
      </c>
      <c r="K127" s="18"/>
      <c r="L127" s="29"/>
      <c r="M127" s="21"/>
    </row>
    <row r="128" spans="2:13" ht="78.75">
      <c r="B128" s="22">
        <f t="shared" si="1"/>
        <v>126</v>
      </c>
      <c r="C128" s="16">
        <v>44455</v>
      </c>
      <c r="D128" s="23" t="s">
        <v>499</v>
      </c>
      <c r="E128" s="24" t="s">
        <v>89</v>
      </c>
      <c r="F128" s="51" t="s">
        <v>500</v>
      </c>
      <c r="G128" s="20" t="s">
        <v>716</v>
      </c>
      <c r="H128" s="50"/>
      <c r="I128" s="24" t="s">
        <v>21</v>
      </c>
      <c r="J128" s="21">
        <v>0</v>
      </c>
      <c r="K128" s="18"/>
      <c r="L128" s="29"/>
      <c r="M128" s="21"/>
    </row>
    <row r="129" spans="2:13" ht="126">
      <c r="B129" s="22">
        <f t="shared" si="1"/>
        <v>127</v>
      </c>
      <c r="C129" s="16">
        <v>44456</v>
      </c>
      <c r="D129" s="17" t="s">
        <v>554</v>
      </c>
      <c r="E129" s="24" t="s">
        <v>89</v>
      </c>
      <c r="F129" s="51" t="s">
        <v>496</v>
      </c>
      <c r="G129" s="20" t="s">
        <v>717</v>
      </c>
      <c r="H129" s="20"/>
      <c r="I129" s="24" t="s">
        <v>21</v>
      </c>
      <c r="J129" s="21">
        <v>1285.2</v>
      </c>
      <c r="K129" s="18"/>
      <c r="L129" s="29"/>
      <c r="M129" s="21"/>
    </row>
    <row r="130" spans="2:13" ht="47.25">
      <c r="B130" s="22">
        <f t="shared" si="1"/>
        <v>128</v>
      </c>
      <c r="C130" s="16">
        <v>44456</v>
      </c>
      <c r="D130" s="56" t="s">
        <v>277</v>
      </c>
      <c r="E130" s="24" t="s">
        <v>89</v>
      </c>
      <c r="F130" s="18" t="s">
        <v>278</v>
      </c>
      <c r="G130" s="20" t="s">
        <v>718</v>
      </c>
      <c r="H130" s="20"/>
      <c r="I130" s="24" t="s">
        <v>21</v>
      </c>
      <c r="J130" s="21">
        <v>7000</v>
      </c>
      <c r="K130" s="18"/>
      <c r="L130" s="29"/>
      <c r="M130" s="21"/>
    </row>
    <row r="131" spans="2:13" ht="94.5">
      <c r="B131" s="22">
        <f t="shared" si="1"/>
        <v>129</v>
      </c>
      <c r="C131" s="16">
        <v>44456</v>
      </c>
      <c r="D131" s="17">
        <v>8893758148</v>
      </c>
      <c r="E131" s="24" t="s">
        <v>89</v>
      </c>
      <c r="F131" s="18" t="s">
        <v>294</v>
      </c>
      <c r="G131" s="20" t="s">
        <v>719</v>
      </c>
      <c r="H131" s="20"/>
      <c r="I131" s="24" t="s">
        <v>21</v>
      </c>
      <c r="J131" s="21">
        <v>78226.81</v>
      </c>
      <c r="K131" s="18"/>
      <c r="L131" s="29"/>
      <c r="M131" s="21"/>
    </row>
    <row r="132" spans="2:13" ht="63">
      <c r="B132" s="22">
        <f t="shared" si="1"/>
        <v>130</v>
      </c>
      <c r="C132" s="16">
        <v>44459</v>
      </c>
      <c r="D132" s="17" t="s">
        <v>650</v>
      </c>
      <c r="E132" s="24" t="s">
        <v>89</v>
      </c>
      <c r="F132" s="18" t="s">
        <v>284</v>
      </c>
      <c r="G132" s="20" t="s">
        <v>720</v>
      </c>
      <c r="H132" s="20"/>
      <c r="I132" s="24" t="s">
        <v>17</v>
      </c>
      <c r="J132" s="21"/>
      <c r="K132" s="18"/>
      <c r="L132" s="29"/>
      <c r="M132" s="21">
        <v>750</v>
      </c>
    </row>
    <row r="133" spans="2:13" ht="63">
      <c r="B133" s="22">
        <f t="shared" si="1"/>
        <v>131</v>
      </c>
      <c r="C133" s="16">
        <v>44468</v>
      </c>
      <c r="D133" s="47" t="s">
        <v>416</v>
      </c>
      <c r="E133" s="24" t="s">
        <v>89</v>
      </c>
      <c r="F133" s="18" t="s">
        <v>417</v>
      </c>
      <c r="G133" s="20" t="s">
        <v>721</v>
      </c>
      <c r="H133" s="20"/>
      <c r="I133" s="24" t="s">
        <v>21</v>
      </c>
      <c r="J133" s="34">
        <v>37818</v>
      </c>
      <c r="K133" s="18"/>
      <c r="L133" s="29"/>
      <c r="M133" s="21"/>
    </row>
    <row r="134" spans="2:13" ht="110.25">
      <c r="B134" s="22">
        <f t="shared" si="1"/>
        <v>132</v>
      </c>
      <c r="C134" s="16">
        <v>44470</v>
      </c>
      <c r="D134" s="56" t="s">
        <v>722</v>
      </c>
      <c r="E134" s="18" t="s">
        <v>89</v>
      </c>
      <c r="F134" s="51" t="s">
        <v>694</v>
      </c>
      <c r="G134" s="20" t="s">
        <v>723</v>
      </c>
      <c r="H134" s="20"/>
      <c r="I134" s="24" t="s">
        <v>17</v>
      </c>
      <c r="J134" s="21"/>
      <c r="K134" s="18"/>
      <c r="L134" s="29"/>
      <c r="M134" s="21">
        <v>1098</v>
      </c>
    </row>
    <row r="135" spans="2:13" ht="78.75">
      <c r="B135" s="22">
        <f t="shared" si="1"/>
        <v>133</v>
      </c>
      <c r="C135" s="75">
        <v>44470</v>
      </c>
      <c r="D135" s="127" t="s">
        <v>621</v>
      </c>
      <c r="E135" s="24" t="s">
        <v>89</v>
      </c>
      <c r="F135" s="18" t="s">
        <v>275</v>
      </c>
      <c r="G135" s="20" t="s">
        <v>724</v>
      </c>
      <c r="H135" s="52"/>
      <c r="I135" s="76" t="s">
        <v>17</v>
      </c>
      <c r="J135" s="21"/>
      <c r="K135" s="18"/>
      <c r="L135" s="29"/>
      <c r="M135" s="21">
        <v>471.63</v>
      </c>
    </row>
    <row r="136" spans="2:13" ht="63">
      <c r="B136" s="22">
        <f t="shared" si="1"/>
        <v>134</v>
      </c>
      <c r="C136" s="75">
        <v>44477</v>
      </c>
      <c r="D136" s="56" t="s">
        <v>596</v>
      </c>
      <c r="E136" s="18" t="s">
        <v>89</v>
      </c>
      <c r="F136" s="18" t="s">
        <v>597</v>
      </c>
      <c r="G136" s="20" t="s">
        <v>725</v>
      </c>
      <c r="H136" s="20"/>
      <c r="I136" s="24" t="s">
        <v>17</v>
      </c>
      <c r="J136" s="21"/>
      <c r="K136" s="18"/>
      <c r="L136" s="29"/>
      <c r="M136" s="21">
        <v>5000</v>
      </c>
    </row>
    <row r="137" spans="2:13" ht="63">
      <c r="B137" s="22">
        <f t="shared" si="1"/>
        <v>135</v>
      </c>
      <c r="C137" s="16">
        <v>44477</v>
      </c>
      <c r="D137" s="56" t="s">
        <v>654</v>
      </c>
      <c r="E137" s="18" t="s">
        <v>89</v>
      </c>
      <c r="F137" s="18" t="s">
        <v>597</v>
      </c>
      <c r="G137" s="20" t="s">
        <v>726</v>
      </c>
      <c r="H137" s="25"/>
      <c r="I137" s="24" t="s">
        <v>17</v>
      </c>
      <c r="J137" s="21"/>
      <c r="K137" s="18"/>
      <c r="L137" s="29"/>
      <c r="M137" s="21">
        <v>10000</v>
      </c>
    </row>
    <row r="138" spans="2:13" ht="78.75">
      <c r="B138" s="22">
        <f t="shared" si="1"/>
        <v>136</v>
      </c>
      <c r="C138" s="16">
        <v>44477</v>
      </c>
      <c r="D138" s="17" t="s">
        <v>640</v>
      </c>
      <c r="E138" s="18" t="s">
        <v>89</v>
      </c>
      <c r="F138" s="51" t="s">
        <v>641</v>
      </c>
      <c r="G138" s="20" t="s">
        <v>727</v>
      </c>
      <c r="H138" s="20"/>
      <c r="I138" s="24" t="s">
        <v>17</v>
      </c>
      <c r="J138" s="21"/>
      <c r="K138" s="18"/>
      <c r="L138" s="29"/>
      <c r="M138" s="21">
        <v>1300</v>
      </c>
    </row>
    <row r="139" spans="2:13" ht="31.5">
      <c r="B139" s="22">
        <f t="shared" si="1"/>
        <v>137</v>
      </c>
      <c r="C139" s="16">
        <v>44477</v>
      </c>
      <c r="D139" s="70" t="s">
        <v>286</v>
      </c>
      <c r="E139" s="24" t="s">
        <v>89</v>
      </c>
      <c r="F139" s="18" t="s">
        <v>275</v>
      </c>
      <c r="G139" s="20" t="s">
        <v>90</v>
      </c>
      <c r="H139" s="45"/>
      <c r="I139" s="24" t="s">
        <v>21</v>
      </c>
      <c r="J139" s="21">
        <v>3000</v>
      </c>
      <c r="K139" s="18"/>
      <c r="L139" s="29"/>
      <c r="M139" s="21"/>
    </row>
    <row r="140" spans="2:13" ht="47.25">
      <c r="B140" s="22">
        <f t="shared" si="1"/>
        <v>138</v>
      </c>
      <c r="C140" s="16">
        <v>44488</v>
      </c>
      <c r="D140" s="56" t="s">
        <v>265</v>
      </c>
      <c r="E140" s="24" t="s">
        <v>89</v>
      </c>
      <c r="F140" s="50" t="s">
        <v>269</v>
      </c>
      <c r="G140" s="61" t="s">
        <v>728</v>
      </c>
      <c r="H140" s="20"/>
      <c r="I140" s="24" t="s">
        <v>21</v>
      </c>
      <c r="J140" s="21">
        <v>2500</v>
      </c>
      <c r="K140" s="18"/>
      <c r="L140" s="29"/>
      <c r="M140" s="21"/>
    </row>
    <row r="141" spans="2:13" ht="31.5">
      <c r="B141" s="22">
        <f t="shared" si="1"/>
        <v>139</v>
      </c>
      <c r="C141" s="16">
        <v>44489</v>
      </c>
      <c r="D141" s="17" t="s">
        <v>729</v>
      </c>
      <c r="E141" s="24" t="s">
        <v>89</v>
      </c>
      <c r="F141" s="18" t="s">
        <v>317</v>
      </c>
      <c r="G141" s="19" t="s">
        <v>730</v>
      </c>
      <c r="H141" s="20"/>
      <c r="I141" s="24" t="s">
        <v>21</v>
      </c>
      <c r="J141" s="21">
        <v>5250</v>
      </c>
      <c r="K141" s="18"/>
      <c r="L141" s="29"/>
      <c r="M141" s="21"/>
    </row>
    <row r="142" spans="2:13" ht="47.25">
      <c r="B142" s="22">
        <f t="shared" si="1"/>
        <v>140</v>
      </c>
      <c r="C142" s="16">
        <v>44491</v>
      </c>
      <c r="D142" s="56" t="s">
        <v>731</v>
      </c>
      <c r="E142" s="24" t="s">
        <v>89</v>
      </c>
      <c r="F142" s="18" t="s">
        <v>300</v>
      </c>
      <c r="G142" s="77" t="s">
        <v>732</v>
      </c>
      <c r="H142" s="20"/>
      <c r="I142" s="24" t="s">
        <v>21</v>
      </c>
      <c r="J142" s="21">
        <v>5500</v>
      </c>
      <c r="K142" s="18"/>
      <c r="L142" s="29"/>
      <c r="M142" s="21"/>
    </row>
    <row r="143" spans="2:13" ht="141.75">
      <c r="B143" s="22">
        <f t="shared" si="1"/>
        <v>141</v>
      </c>
      <c r="C143" s="16">
        <v>44496</v>
      </c>
      <c r="D143" s="56" t="s">
        <v>370</v>
      </c>
      <c r="E143" s="24" t="s">
        <v>89</v>
      </c>
      <c r="F143" s="18" t="s">
        <v>371</v>
      </c>
      <c r="G143" s="20" t="s">
        <v>733</v>
      </c>
      <c r="H143" s="20"/>
      <c r="I143" s="24" t="s">
        <v>21</v>
      </c>
      <c r="J143" s="21">
        <v>116050.67</v>
      </c>
      <c r="K143" s="18"/>
      <c r="L143" s="29"/>
      <c r="M143" s="21"/>
    </row>
    <row r="144" spans="2:13" ht="94.5">
      <c r="B144" s="22">
        <f t="shared" si="1"/>
        <v>142</v>
      </c>
      <c r="C144" s="16">
        <v>44503</v>
      </c>
      <c r="D144" s="56" t="s">
        <v>734</v>
      </c>
      <c r="E144" s="24" t="s">
        <v>89</v>
      </c>
      <c r="F144" s="78" t="s">
        <v>735</v>
      </c>
      <c r="G144" s="50" t="s">
        <v>736</v>
      </c>
      <c r="H144" s="20"/>
      <c r="I144" s="24" t="s">
        <v>21</v>
      </c>
      <c r="J144" s="21">
        <v>3877.59</v>
      </c>
      <c r="K144" s="18"/>
      <c r="L144" s="29"/>
      <c r="M144" s="21"/>
    </row>
    <row r="145" spans="2:13" ht="78.75">
      <c r="B145" s="22">
        <f t="shared" si="1"/>
        <v>143</v>
      </c>
      <c r="C145" s="16">
        <v>44504</v>
      </c>
      <c r="D145" s="56" t="s">
        <v>685</v>
      </c>
      <c r="E145" s="24" t="s">
        <v>89</v>
      </c>
      <c r="F145" s="18" t="s">
        <v>300</v>
      </c>
      <c r="G145" s="49" t="s">
        <v>737</v>
      </c>
      <c r="H145" s="26"/>
      <c r="I145" s="24" t="s">
        <v>17</v>
      </c>
      <c r="J145" s="21"/>
      <c r="K145" s="18"/>
      <c r="L145" s="29"/>
      <c r="M145" s="21">
        <v>1400</v>
      </c>
    </row>
    <row r="146" spans="2:13" ht="63">
      <c r="B146" s="22">
        <f t="shared" si="1"/>
        <v>144</v>
      </c>
      <c r="C146" s="16">
        <v>44504</v>
      </c>
      <c r="D146" s="23" t="s">
        <v>621</v>
      </c>
      <c r="E146" s="24" t="s">
        <v>89</v>
      </c>
      <c r="F146" s="18" t="s">
        <v>275</v>
      </c>
      <c r="G146" s="79" t="s">
        <v>738</v>
      </c>
      <c r="H146" s="20"/>
      <c r="I146" s="24" t="s">
        <v>17</v>
      </c>
      <c r="J146" s="21"/>
      <c r="K146" s="18"/>
      <c r="L146" s="29"/>
      <c r="M146" s="21">
        <v>1431</v>
      </c>
    </row>
    <row r="147" spans="2:13" ht="63">
      <c r="B147" s="22">
        <f t="shared" si="1"/>
        <v>145</v>
      </c>
      <c r="C147" s="16">
        <v>44504</v>
      </c>
      <c r="D147" s="56" t="s">
        <v>413</v>
      </c>
      <c r="E147" s="24" t="s">
        <v>89</v>
      </c>
      <c r="F147" s="40" t="s">
        <v>414</v>
      </c>
      <c r="G147" s="80" t="s">
        <v>166</v>
      </c>
      <c r="H147" s="20"/>
      <c r="I147" s="24" t="s">
        <v>21</v>
      </c>
      <c r="J147" s="21">
        <v>390</v>
      </c>
      <c r="K147" s="18"/>
      <c r="L147" s="29"/>
      <c r="M147" s="21"/>
    </row>
    <row r="148" spans="2:25" ht="94.5">
      <c r="B148" s="22">
        <f t="shared" si="1"/>
        <v>146</v>
      </c>
      <c r="C148" s="16">
        <v>44505</v>
      </c>
      <c r="D148" s="83" t="s">
        <v>367</v>
      </c>
      <c r="E148" s="24" t="s">
        <v>89</v>
      </c>
      <c r="F148" s="18" t="s">
        <v>368</v>
      </c>
      <c r="G148" s="80" t="s">
        <v>739</v>
      </c>
      <c r="H148" s="26"/>
      <c r="I148" s="24" t="s">
        <v>17</v>
      </c>
      <c r="J148" s="21"/>
      <c r="K148" s="18"/>
      <c r="L148" s="29"/>
      <c r="M148" s="21">
        <f>61617+21808.86</f>
        <v>83425.86</v>
      </c>
      <c r="Y148" s="8"/>
    </row>
    <row r="149" spans="2:13" ht="31.5">
      <c r="B149" s="22">
        <f t="shared" si="1"/>
        <v>147</v>
      </c>
      <c r="C149" s="16">
        <v>44508</v>
      </c>
      <c r="D149" s="17"/>
      <c r="E149" s="24" t="s">
        <v>89</v>
      </c>
      <c r="F149" s="18"/>
      <c r="G149" s="49" t="s">
        <v>740</v>
      </c>
      <c r="H149" s="20"/>
      <c r="I149" s="24"/>
      <c r="J149" s="21"/>
      <c r="K149" s="18"/>
      <c r="L149" s="29"/>
      <c r="M149" s="21"/>
    </row>
    <row r="150" spans="2:13" ht="94.5">
      <c r="B150" s="22">
        <f t="shared" si="1"/>
        <v>148</v>
      </c>
      <c r="C150" s="16">
        <v>44509</v>
      </c>
      <c r="D150" s="17" t="s">
        <v>466</v>
      </c>
      <c r="E150" s="16" t="s">
        <v>89</v>
      </c>
      <c r="F150" s="60" t="s">
        <v>741</v>
      </c>
      <c r="G150" s="49" t="s">
        <v>742</v>
      </c>
      <c r="H150" s="20"/>
      <c r="I150" s="24" t="s">
        <v>17</v>
      </c>
      <c r="J150" s="21"/>
      <c r="K150" s="18"/>
      <c r="L150" s="29"/>
      <c r="M150" s="21">
        <f>7315.65+6409.91+209.02</f>
        <v>13934.58</v>
      </c>
    </row>
    <row r="151" spans="2:13" ht="78.75">
      <c r="B151" s="22">
        <f t="shared" si="1"/>
        <v>149</v>
      </c>
      <c r="C151" s="16">
        <v>44510</v>
      </c>
      <c r="D151" s="47" t="s">
        <v>743</v>
      </c>
      <c r="E151" s="18" t="s">
        <v>89</v>
      </c>
      <c r="F151" s="51" t="s">
        <v>500</v>
      </c>
      <c r="G151" s="49" t="s">
        <v>744</v>
      </c>
      <c r="H151" s="77"/>
      <c r="I151" s="24" t="s">
        <v>17</v>
      </c>
      <c r="J151" s="21"/>
      <c r="K151" s="18"/>
      <c r="L151" s="29"/>
      <c r="M151" s="21">
        <f>80912+2500</f>
        <v>83412</v>
      </c>
    </row>
    <row r="152" spans="2:13" ht="94.5">
      <c r="B152" s="22">
        <f t="shared" si="1"/>
        <v>150</v>
      </c>
      <c r="C152" s="16">
        <v>44515</v>
      </c>
      <c r="D152" s="17" t="s">
        <v>729</v>
      </c>
      <c r="E152" s="18" t="s">
        <v>89</v>
      </c>
      <c r="F152" s="18" t="s">
        <v>317</v>
      </c>
      <c r="G152" s="71" t="s">
        <v>745</v>
      </c>
      <c r="H152" s="77"/>
      <c r="I152" s="24" t="s">
        <v>17</v>
      </c>
      <c r="J152" s="21"/>
      <c r="K152" s="18"/>
      <c r="L152" s="29"/>
      <c r="M152" s="21">
        <v>5250</v>
      </c>
    </row>
    <row r="153" spans="2:13" ht="47.25">
      <c r="B153" s="22">
        <f t="shared" si="1"/>
        <v>151</v>
      </c>
      <c r="C153" s="16">
        <v>44517</v>
      </c>
      <c r="D153" s="56" t="s">
        <v>667</v>
      </c>
      <c r="E153" s="24" t="s">
        <v>89</v>
      </c>
      <c r="F153" s="18" t="s">
        <v>610</v>
      </c>
      <c r="G153" s="71" t="s">
        <v>746</v>
      </c>
      <c r="H153" s="81"/>
      <c r="I153" s="24" t="s">
        <v>17</v>
      </c>
      <c r="J153" s="21"/>
      <c r="K153" s="18"/>
      <c r="L153" s="29"/>
      <c r="M153" s="21">
        <f>20794.6+3326.38+4200+1500</f>
        <v>29820.98</v>
      </c>
    </row>
    <row r="154" spans="2:13" ht="47.25">
      <c r="B154" s="22">
        <f t="shared" si="1"/>
        <v>152</v>
      </c>
      <c r="C154" s="16">
        <v>44518</v>
      </c>
      <c r="D154" s="27" t="s">
        <v>288</v>
      </c>
      <c r="E154" s="24" t="s">
        <v>89</v>
      </c>
      <c r="F154" s="18" t="s">
        <v>275</v>
      </c>
      <c r="G154" s="71" t="s">
        <v>276</v>
      </c>
      <c r="H154" s="52"/>
      <c r="I154" s="24" t="s">
        <v>21</v>
      </c>
      <c r="J154" s="21">
        <v>540</v>
      </c>
      <c r="K154" s="18"/>
      <c r="L154" s="29"/>
      <c r="M154" s="21"/>
    </row>
    <row r="155" spans="2:13" ht="126">
      <c r="B155" s="22">
        <f t="shared" si="1"/>
        <v>153</v>
      </c>
      <c r="C155" s="16">
        <v>44522</v>
      </c>
      <c r="D155" s="17" t="s">
        <v>747</v>
      </c>
      <c r="E155" s="24" t="s">
        <v>89</v>
      </c>
      <c r="F155" s="18"/>
      <c r="G155" s="73" t="s">
        <v>748</v>
      </c>
      <c r="H155" s="77"/>
      <c r="I155" s="24" t="s">
        <v>21</v>
      </c>
      <c r="J155" s="21">
        <v>17985.4</v>
      </c>
      <c r="K155" s="18"/>
      <c r="L155" s="29"/>
      <c r="M155" s="21"/>
    </row>
    <row r="156" spans="2:13" ht="47.25">
      <c r="B156" s="22">
        <f t="shared" si="1"/>
        <v>154</v>
      </c>
      <c r="C156" s="16">
        <v>44537</v>
      </c>
      <c r="D156" s="82" t="s">
        <v>749</v>
      </c>
      <c r="E156" s="18" t="s">
        <v>89</v>
      </c>
      <c r="F156" s="18" t="s">
        <v>544</v>
      </c>
      <c r="G156" s="20" t="s">
        <v>750</v>
      </c>
      <c r="H156" s="77"/>
      <c r="I156" s="24" t="s">
        <v>21</v>
      </c>
      <c r="J156" s="21">
        <v>850</v>
      </c>
      <c r="K156" s="18"/>
      <c r="L156" s="29"/>
      <c r="M156" s="21"/>
    </row>
    <row r="157" spans="2:13" ht="78.75">
      <c r="B157" s="22">
        <f t="shared" si="1"/>
        <v>155</v>
      </c>
      <c r="C157" s="16">
        <v>44540</v>
      </c>
      <c r="D157" s="23"/>
      <c r="E157" s="18" t="s">
        <v>89</v>
      </c>
      <c r="F157" s="18" t="s">
        <v>226</v>
      </c>
      <c r="G157" s="20" t="s">
        <v>751</v>
      </c>
      <c r="H157" s="77"/>
      <c r="I157" s="24" t="s">
        <v>21</v>
      </c>
      <c r="J157" s="21">
        <v>600</v>
      </c>
      <c r="K157" s="18"/>
      <c r="L157" s="29"/>
      <c r="M157" s="21"/>
    </row>
    <row r="158" spans="2:13" ht="47.25">
      <c r="B158" s="22">
        <f t="shared" si="1"/>
        <v>156</v>
      </c>
      <c r="C158" s="16">
        <v>44543</v>
      </c>
      <c r="D158" s="23" t="s">
        <v>268</v>
      </c>
      <c r="E158" s="18" t="s">
        <v>89</v>
      </c>
      <c r="F158" s="18" t="s">
        <v>269</v>
      </c>
      <c r="G158" s="20" t="s">
        <v>752</v>
      </c>
      <c r="H158" s="77"/>
      <c r="I158" s="24" t="s">
        <v>21</v>
      </c>
      <c r="J158" s="21">
        <v>7000</v>
      </c>
      <c r="K158" s="18"/>
      <c r="L158" s="29"/>
      <c r="M158" s="21"/>
    </row>
    <row r="159" spans="2:13" ht="78.75">
      <c r="B159" s="22">
        <f t="shared" si="1"/>
        <v>157</v>
      </c>
      <c r="C159" s="16">
        <v>44543</v>
      </c>
      <c r="D159" s="17" t="s">
        <v>753</v>
      </c>
      <c r="E159" s="18" t="s">
        <v>89</v>
      </c>
      <c r="F159" s="18" t="s">
        <v>300</v>
      </c>
      <c r="G159" s="20" t="s">
        <v>754</v>
      </c>
      <c r="H159" s="77"/>
      <c r="I159" s="24" t="s">
        <v>17</v>
      </c>
      <c r="J159" s="21"/>
      <c r="K159" s="18"/>
      <c r="L159" s="29"/>
      <c r="M159" s="21">
        <v>5500</v>
      </c>
    </row>
    <row r="160" spans="2:13" ht="157.5">
      <c r="B160" s="22">
        <f t="shared" si="1"/>
        <v>158</v>
      </c>
      <c r="C160" s="16">
        <v>44544</v>
      </c>
      <c r="D160" s="23" t="s">
        <v>747</v>
      </c>
      <c r="E160" s="18" t="s">
        <v>89</v>
      </c>
      <c r="F160" s="18" t="s">
        <v>755</v>
      </c>
      <c r="G160" s="20" t="s">
        <v>756</v>
      </c>
      <c r="H160" s="77"/>
      <c r="I160" s="24" t="s">
        <v>21</v>
      </c>
      <c r="J160" s="21">
        <v>14388.32</v>
      </c>
      <c r="K160" s="18"/>
      <c r="L160" s="29"/>
      <c r="M160" s="21"/>
    </row>
    <row r="161" spans="2:13" ht="31.5">
      <c r="B161" s="22">
        <f t="shared" si="1"/>
        <v>159</v>
      </c>
      <c r="C161" s="16">
        <v>44544</v>
      </c>
      <c r="D161" s="23" t="s">
        <v>271</v>
      </c>
      <c r="E161" s="24" t="s">
        <v>89</v>
      </c>
      <c r="F161" s="51" t="s">
        <v>272</v>
      </c>
      <c r="G161" s="20" t="s">
        <v>757</v>
      </c>
      <c r="H161" s="52"/>
      <c r="I161" s="24" t="s">
        <v>21</v>
      </c>
      <c r="J161" s="21">
        <v>175</v>
      </c>
      <c r="K161" s="18"/>
      <c r="L161" s="29"/>
      <c r="M161" s="72"/>
    </row>
    <row r="162" spans="2:13" ht="63">
      <c r="B162" s="22">
        <f t="shared" si="1"/>
        <v>160</v>
      </c>
      <c r="C162" s="16">
        <v>44546</v>
      </c>
      <c r="D162" s="56" t="s">
        <v>658</v>
      </c>
      <c r="E162" s="18" t="s">
        <v>89</v>
      </c>
      <c r="F162" s="18" t="s">
        <v>303</v>
      </c>
      <c r="G162" s="20" t="s">
        <v>758</v>
      </c>
      <c r="H162" s="20"/>
      <c r="I162" s="18" t="s">
        <v>17</v>
      </c>
      <c r="J162" s="21"/>
      <c r="K162" s="18"/>
      <c r="L162" s="29"/>
      <c r="M162" s="21">
        <v>3500</v>
      </c>
    </row>
    <row r="163" spans="2:13" ht="110.25">
      <c r="B163" s="22">
        <f t="shared" si="1"/>
        <v>161</v>
      </c>
      <c r="C163" s="16">
        <v>44546</v>
      </c>
      <c r="D163" s="56" t="s">
        <v>688</v>
      </c>
      <c r="E163" s="24" t="s">
        <v>89</v>
      </c>
      <c r="F163" s="18" t="s">
        <v>292</v>
      </c>
      <c r="G163" s="20" t="s">
        <v>759</v>
      </c>
      <c r="H163" s="20"/>
      <c r="I163" s="24" t="s">
        <v>17</v>
      </c>
      <c r="J163" s="21"/>
      <c r="K163" s="18"/>
      <c r="L163" s="29"/>
      <c r="M163" s="21">
        <v>5930</v>
      </c>
    </row>
    <row r="164" spans="2:13" ht="78.75">
      <c r="B164" s="22">
        <f t="shared" si="1"/>
        <v>162</v>
      </c>
      <c r="C164" s="16">
        <v>44546</v>
      </c>
      <c r="D164" s="56" t="s">
        <v>333</v>
      </c>
      <c r="E164" s="18" t="s">
        <v>89</v>
      </c>
      <c r="F164" s="18" t="s">
        <v>300</v>
      </c>
      <c r="G164" s="26" t="s">
        <v>760</v>
      </c>
      <c r="H164" s="20"/>
      <c r="I164" s="24" t="s">
        <v>21</v>
      </c>
      <c r="J164" s="21">
        <v>3064</v>
      </c>
      <c r="K164" s="18"/>
      <c r="L164" s="29"/>
      <c r="M164" s="21"/>
    </row>
    <row r="165" spans="2:13" ht="47.25">
      <c r="B165" s="22">
        <f t="shared" si="1"/>
        <v>163</v>
      </c>
      <c r="C165" s="16">
        <v>44551</v>
      </c>
      <c r="D165" s="56" t="s">
        <v>283</v>
      </c>
      <c r="E165" s="18" t="s">
        <v>89</v>
      </c>
      <c r="F165" s="18" t="s">
        <v>284</v>
      </c>
      <c r="G165" s="20" t="s">
        <v>761</v>
      </c>
      <c r="H165" s="20"/>
      <c r="I165" s="24" t="s">
        <v>21</v>
      </c>
      <c r="J165" s="21">
        <v>2775</v>
      </c>
      <c r="K165" s="18"/>
      <c r="L165" s="29"/>
      <c r="M165" s="21"/>
    </row>
    <row r="166" spans="2:13" ht="78.75">
      <c r="B166" s="22">
        <f t="shared" si="1"/>
        <v>164</v>
      </c>
      <c r="C166" s="16">
        <v>44553</v>
      </c>
      <c r="D166" s="56" t="s">
        <v>98</v>
      </c>
      <c r="E166" s="24" t="s">
        <v>89</v>
      </c>
      <c r="F166" s="18" t="s">
        <v>762</v>
      </c>
      <c r="G166" s="20" t="s">
        <v>763</v>
      </c>
      <c r="H166" s="20"/>
      <c r="I166" s="24" t="s">
        <v>21</v>
      </c>
      <c r="J166" s="21">
        <v>3340</v>
      </c>
      <c r="K166" s="18"/>
      <c r="L166" s="29"/>
      <c r="M166" s="21"/>
    </row>
    <row r="167" spans="2:13" ht="47.25">
      <c r="B167" s="100">
        <f t="shared" si="1"/>
        <v>165</v>
      </c>
      <c r="C167" s="102">
        <v>44553</v>
      </c>
      <c r="D167" s="103" t="s">
        <v>280</v>
      </c>
      <c r="E167" s="104" t="s">
        <v>89</v>
      </c>
      <c r="F167" s="105" t="s">
        <v>281</v>
      </c>
      <c r="G167" s="106" t="s">
        <v>764</v>
      </c>
      <c r="H167" s="107"/>
      <c r="I167" s="105" t="s">
        <v>21</v>
      </c>
      <c r="J167" s="108"/>
      <c r="K167" s="104"/>
      <c r="L167" s="109"/>
      <c r="M167" s="108"/>
    </row>
    <row r="168" spans="2:13" ht="157.5">
      <c r="B168" s="22">
        <f t="shared" si="1"/>
        <v>166</v>
      </c>
      <c r="C168" s="16">
        <v>44554</v>
      </c>
      <c r="D168" s="83" t="s">
        <v>765</v>
      </c>
      <c r="E168" s="24" t="s">
        <v>89</v>
      </c>
      <c r="F168" s="18" t="s">
        <v>496</v>
      </c>
      <c r="G168" s="18" t="s">
        <v>766</v>
      </c>
      <c r="H168" s="20"/>
      <c r="I168" s="24" t="s">
        <v>21</v>
      </c>
      <c r="J168" s="21">
        <v>5042.62</v>
      </c>
      <c r="K168" s="18"/>
      <c r="L168" s="29"/>
      <c r="M168" s="21"/>
    </row>
    <row r="169" spans="2:13" ht="110.25">
      <c r="B169" s="22">
        <f t="shared" si="1"/>
        <v>167</v>
      </c>
      <c r="C169" s="16">
        <v>44558</v>
      </c>
      <c r="D169" s="47" t="s">
        <v>743</v>
      </c>
      <c r="E169" s="24" t="s">
        <v>89</v>
      </c>
      <c r="F169" s="18" t="s">
        <v>500</v>
      </c>
      <c r="G169" s="18" t="s">
        <v>767</v>
      </c>
      <c r="H169" s="20"/>
      <c r="I169" s="24" t="s">
        <v>17</v>
      </c>
      <c r="J169" s="21"/>
      <c r="K169" s="18"/>
      <c r="L169" s="29"/>
      <c r="M169" s="21">
        <f>3678+2500+5000+450+2070.34</f>
        <v>13698.34</v>
      </c>
    </row>
    <row r="170" spans="2:13" ht="63">
      <c r="B170" s="22">
        <f t="shared" si="1"/>
        <v>168</v>
      </c>
      <c r="C170" s="16">
        <v>44559</v>
      </c>
      <c r="D170" s="47">
        <v>8048747424</v>
      </c>
      <c r="E170" s="24" t="s">
        <v>89</v>
      </c>
      <c r="F170" s="18" t="s">
        <v>263</v>
      </c>
      <c r="G170" s="20" t="s">
        <v>768</v>
      </c>
      <c r="H170" s="20"/>
      <c r="I170" s="24"/>
      <c r="J170" s="21"/>
      <c r="K170" s="18"/>
      <c r="L170" s="29"/>
      <c r="M170" s="21"/>
    </row>
    <row r="171" spans="2:13" ht="15.75">
      <c r="B171" s="22">
        <f t="shared" si="1"/>
        <v>169</v>
      </c>
      <c r="C171" s="16"/>
      <c r="D171" s="56"/>
      <c r="E171" s="24"/>
      <c r="F171" s="18"/>
      <c r="G171" s="20"/>
      <c r="H171" s="20"/>
      <c r="I171" s="24"/>
      <c r="J171" s="21"/>
      <c r="K171" s="18"/>
      <c r="L171" s="29"/>
      <c r="M171" s="21"/>
    </row>
    <row r="172" spans="2:13" ht="15.75">
      <c r="B172" s="22">
        <f t="shared" si="1"/>
        <v>170</v>
      </c>
      <c r="C172" s="16"/>
      <c r="D172" s="56"/>
      <c r="E172" s="24"/>
      <c r="F172" s="18"/>
      <c r="G172" s="20"/>
      <c r="H172" s="20"/>
      <c r="I172" s="24"/>
      <c r="J172" s="21"/>
      <c r="K172" s="18"/>
      <c r="L172" s="29"/>
      <c r="M172" s="21"/>
    </row>
    <row r="173" spans="2:13" ht="15.75">
      <c r="B173" s="22">
        <f t="shared" si="1"/>
        <v>171</v>
      </c>
      <c r="C173" s="16"/>
      <c r="D173" s="23"/>
      <c r="E173" s="18"/>
      <c r="F173" s="18"/>
      <c r="G173" s="20"/>
      <c r="H173" s="20"/>
      <c r="I173" s="24"/>
      <c r="J173" s="21"/>
      <c r="K173" s="18"/>
      <c r="L173" s="29"/>
      <c r="M173" s="21"/>
    </row>
    <row r="174" spans="2:13" ht="15.75">
      <c r="B174" s="22">
        <f t="shared" si="1"/>
        <v>172</v>
      </c>
      <c r="C174" s="16"/>
      <c r="D174" s="23"/>
      <c r="E174" s="18"/>
      <c r="F174" s="18"/>
      <c r="G174" s="20"/>
      <c r="H174" s="20"/>
      <c r="I174" s="24"/>
      <c r="J174" s="21"/>
      <c r="K174" s="18"/>
      <c r="L174" s="29"/>
      <c r="M174" s="21"/>
    </row>
    <row r="175" spans="2:13" ht="15.75">
      <c r="B175" s="22">
        <f t="shared" si="1"/>
        <v>173</v>
      </c>
      <c r="C175" s="16"/>
      <c r="D175" s="56"/>
      <c r="E175" s="24"/>
      <c r="F175" s="18"/>
      <c r="G175" s="20"/>
      <c r="H175" s="20"/>
      <c r="I175" s="24"/>
      <c r="J175" s="21"/>
      <c r="K175" s="18"/>
      <c r="L175" s="29"/>
      <c r="M175" s="21"/>
    </row>
    <row r="176" spans="2:13" ht="15.75">
      <c r="B176" s="22">
        <f t="shared" si="1"/>
        <v>174</v>
      </c>
      <c r="C176" s="16"/>
      <c r="D176" s="56"/>
      <c r="E176" s="24"/>
      <c r="F176" s="18"/>
      <c r="G176" s="20"/>
      <c r="H176" s="20"/>
      <c r="I176" s="24"/>
      <c r="J176" s="21"/>
      <c r="K176" s="18"/>
      <c r="L176" s="29"/>
      <c r="M176" s="21"/>
    </row>
    <row r="177" spans="2:13" ht="15.75">
      <c r="B177" s="22">
        <f t="shared" si="1"/>
        <v>175</v>
      </c>
      <c r="C177" s="16"/>
      <c r="D177" s="83"/>
      <c r="E177" s="24"/>
      <c r="F177" s="18"/>
      <c r="G177" s="20"/>
      <c r="H177" s="20"/>
      <c r="I177" s="24"/>
      <c r="J177" s="21"/>
      <c r="K177" s="18"/>
      <c r="L177" s="29"/>
      <c r="M177" s="21"/>
    </row>
    <row r="178" spans="2:13" ht="15.75">
      <c r="B178" s="22">
        <f t="shared" si="1"/>
        <v>176</v>
      </c>
      <c r="C178" s="16"/>
      <c r="D178" s="56"/>
      <c r="E178" s="24"/>
      <c r="F178" s="18"/>
      <c r="G178" s="20"/>
      <c r="H178" s="20"/>
      <c r="I178" s="24"/>
      <c r="J178" s="21"/>
      <c r="K178" s="18"/>
      <c r="L178" s="29"/>
      <c r="M178" s="21"/>
    </row>
    <row r="179" spans="2:13" ht="15.75">
      <c r="B179" s="22">
        <f t="shared" si="1"/>
        <v>177</v>
      </c>
      <c r="C179" s="16"/>
      <c r="D179" s="17"/>
      <c r="E179" s="24"/>
      <c r="F179" s="18"/>
      <c r="G179" s="20"/>
      <c r="H179" s="20"/>
      <c r="I179" s="24"/>
      <c r="J179" s="21"/>
      <c r="K179" s="18"/>
      <c r="L179" s="29"/>
      <c r="M179" s="21"/>
    </row>
    <row r="180" spans="2:13" ht="15.75">
      <c r="B180" s="22">
        <f t="shared" si="1"/>
        <v>178</v>
      </c>
      <c r="C180" s="16"/>
      <c r="D180" s="56"/>
      <c r="E180" s="24"/>
      <c r="F180" s="18"/>
      <c r="G180" s="20"/>
      <c r="H180" s="20"/>
      <c r="I180" s="24"/>
      <c r="J180" s="21"/>
      <c r="K180" s="18"/>
      <c r="L180" s="29"/>
      <c r="M180" s="21"/>
    </row>
    <row r="181" spans="2:13" ht="58.5" customHeight="1">
      <c r="B181" s="22">
        <f t="shared" si="1"/>
        <v>179</v>
      </c>
      <c r="C181" s="16"/>
      <c r="D181" s="56"/>
      <c r="E181" s="24"/>
      <c r="F181" s="18"/>
      <c r="G181" s="20"/>
      <c r="H181" s="20"/>
      <c r="I181" s="24"/>
      <c r="J181" s="21"/>
      <c r="K181" s="18"/>
      <c r="L181" s="29"/>
      <c r="M181" s="21"/>
    </row>
    <row r="182" spans="2:13" ht="15.75">
      <c r="B182" s="22">
        <f t="shared" si="1"/>
        <v>180</v>
      </c>
      <c r="C182" s="16"/>
      <c r="D182" s="84"/>
      <c r="E182" s="24"/>
      <c r="F182" s="18"/>
      <c r="G182" s="20"/>
      <c r="H182" s="20"/>
      <c r="I182" s="24"/>
      <c r="J182" s="21"/>
      <c r="K182" s="18"/>
      <c r="L182" s="29"/>
      <c r="M182" s="21"/>
    </row>
    <row r="183" spans="2:13" ht="15.75">
      <c r="B183" s="22">
        <f t="shared" si="1"/>
        <v>181</v>
      </c>
      <c r="C183" s="16"/>
      <c r="D183" s="17"/>
      <c r="E183" s="24"/>
      <c r="F183" s="18"/>
      <c r="G183" s="20"/>
      <c r="H183" s="20"/>
      <c r="I183" s="24"/>
      <c r="J183" s="21"/>
      <c r="K183" s="18"/>
      <c r="L183" s="29"/>
      <c r="M183" s="21"/>
    </row>
    <row r="184" spans="2:13" ht="15.75">
      <c r="B184" s="22">
        <f t="shared" si="1"/>
        <v>182</v>
      </c>
      <c r="C184" s="16"/>
      <c r="D184" s="56"/>
      <c r="E184" s="24"/>
      <c r="F184" s="18"/>
      <c r="G184" s="20"/>
      <c r="H184" s="20"/>
      <c r="I184" s="24"/>
      <c r="J184" s="21"/>
      <c r="K184" s="18"/>
      <c r="L184" s="29"/>
      <c r="M184" s="21"/>
    </row>
    <row r="185" spans="2:13" ht="15.75">
      <c r="B185" s="22">
        <f t="shared" si="1"/>
        <v>183</v>
      </c>
      <c r="C185" s="16"/>
      <c r="D185" s="56"/>
      <c r="E185" s="24"/>
      <c r="F185" s="18"/>
      <c r="G185" s="20"/>
      <c r="H185" s="20"/>
      <c r="I185" s="24"/>
      <c r="J185" s="21"/>
      <c r="K185" s="18"/>
      <c r="L185" s="29"/>
      <c r="M185" s="21"/>
    </row>
    <row r="186" spans="2:13" ht="15.75">
      <c r="B186" s="22">
        <f t="shared" si="1"/>
        <v>184</v>
      </c>
      <c r="C186" s="16"/>
      <c r="D186" s="56"/>
      <c r="E186" s="24"/>
      <c r="F186" s="18"/>
      <c r="G186" s="20"/>
      <c r="H186" s="20"/>
      <c r="I186" s="24"/>
      <c r="J186" s="21"/>
      <c r="K186" s="18"/>
      <c r="L186" s="29"/>
      <c r="M186" s="21"/>
    </row>
    <row r="187" spans="2:13" ht="15.75">
      <c r="B187" s="22">
        <f t="shared" si="1"/>
        <v>185</v>
      </c>
      <c r="C187" s="16"/>
      <c r="D187" s="23"/>
      <c r="E187" s="24"/>
      <c r="F187" s="18"/>
      <c r="G187" s="20"/>
      <c r="H187" s="20"/>
      <c r="I187" s="24"/>
      <c r="J187" s="41"/>
      <c r="K187" s="18"/>
      <c r="L187" s="29"/>
      <c r="M187" s="21"/>
    </row>
    <row r="188" spans="2:13" ht="15.75">
      <c r="B188" s="22">
        <f t="shared" si="1"/>
        <v>186</v>
      </c>
      <c r="C188" s="16"/>
      <c r="D188" s="56"/>
      <c r="E188" s="24"/>
      <c r="F188" s="18"/>
      <c r="G188" s="20"/>
      <c r="H188" s="20"/>
      <c r="I188" s="24"/>
      <c r="J188" s="21"/>
      <c r="K188" s="18"/>
      <c r="L188" s="29"/>
      <c r="M188" s="21"/>
    </row>
    <row r="189" spans="2:13" ht="15.75">
      <c r="B189" s="22">
        <f t="shared" si="1"/>
        <v>187</v>
      </c>
      <c r="C189" s="16"/>
      <c r="D189" s="56"/>
      <c r="E189" s="24"/>
      <c r="F189" s="18"/>
      <c r="G189" s="20"/>
      <c r="H189" s="20"/>
      <c r="I189" s="24"/>
      <c r="J189" s="41"/>
      <c r="K189" s="18"/>
      <c r="L189" s="29"/>
      <c r="M189" s="21"/>
    </row>
    <row r="190" spans="2:13" ht="15.75">
      <c r="B190" s="22">
        <f t="shared" si="1"/>
        <v>188</v>
      </c>
      <c r="C190" s="16"/>
      <c r="D190" s="56"/>
      <c r="E190" s="24"/>
      <c r="F190" s="18"/>
      <c r="G190" s="20"/>
      <c r="H190" s="51"/>
      <c r="I190" s="24"/>
      <c r="J190" s="21"/>
      <c r="K190" s="18"/>
      <c r="L190" s="29"/>
      <c r="M190" s="21"/>
    </row>
    <row r="191" spans="2:13" ht="15.75">
      <c r="B191" s="22">
        <f t="shared" si="1"/>
        <v>189</v>
      </c>
      <c r="C191" s="16"/>
      <c r="D191" s="56"/>
      <c r="E191" s="24"/>
      <c r="F191" s="18"/>
      <c r="G191" s="49"/>
      <c r="H191" s="20"/>
      <c r="I191" s="24"/>
      <c r="J191" s="41"/>
      <c r="K191" s="18"/>
      <c r="L191" s="29"/>
      <c r="M191" s="21"/>
    </row>
    <row r="192" spans="2:13" ht="15.75">
      <c r="B192" s="22">
        <f t="shared" si="1"/>
        <v>190</v>
      </c>
      <c r="C192" s="16"/>
      <c r="D192" s="56"/>
      <c r="E192" s="24"/>
      <c r="F192" s="18"/>
      <c r="G192" s="26"/>
      <c r="H192" s="20"/>
      <c r="I192" s="24"/>
      <c r="J192" s="21"/>
      <c r="K192" s="18"/>
      <c r="L192" s="29"/>
      <c r="M192" s="21"/>
    </row>
    <row r="193" spans="2:13" ht="15.75">
      <c r="B193" s="22">
        <f t="shared" si="1"/>
        <v>191</v>
      </c>
      <c r="C193" s="16"/>
      <c r="D193" s="56"/>
      <c r="E193" s="24"/>
      <c r="F193" s="18"/>
      <c r="G193" s="20"/>
      <c r="H193" s="20"/>
      <c r="I193" s="24"/>
      <c r="J193" s="21"/>
      <c r="K193" s="18"/>
      <c r="L193" s="29"/>
      <c r="M193" s="21"/>
    </row>
    <row r="194" spans="2:13" ht="15.75">
      <c r="B194" s="22">
        <f t="shared" si="1"/>
        <v>192</v>
      </c>
      <c r="C194" s="16"/>
      <c r="D194" s="56"/>
      <c r="E194" s="24"/>
      <c r="F194" s="18"/>
      <c r="G194" s="20"/>
      <c r="H194" s="20"/>
      <c r="I194" s="24"/>
      <c r="J194" s="41"/>
      <c r="K194" s="18"/>
      <c r="L194" s="29"/>
      <c r="M194" s="21"/>
    </row>
    <row r="195" spans="2:13" ht="15.75">
      <c r="B195" s="22">
        <f t="shared" si="1"/>
        <v>193</v>
      </c>
      <c r="C195" s="16"/>
      <c r="D195" s="56"/>
      <c r="E195" s="24"/>
      <c r="F195" s="18"/>
      <c r="G195" s="20"/>
      <c r="H195" s="20"/>
      <c r="I195" s="24"/>
      <c r="J195" s="21"/>
      <c r="K195" s="18"/>
      <c r="L195" s="29"/>
      <c r="M195" s="21"/>
    </row>
    <row r="196" spans="2:13" ht="15.75">
      <c r="B196" s="22">
        <f t="shared" si="1"/>
        <v>194</v>
      </c>
      <c r="C196" s="16"/>
      <c r="D196" s="56"/>
      <c r="E196" s="24"/>
      <c r="F196" s="18"/>
      <c r="G196" s="20"/>
      <c r="H196" s="20"/>
      <c r="I196" s="24"/>
      <c r="J196" s="21"/>
      <c r="K196" s="18"/>
      <c r="L196" s="29"/>
      <c r="M196" s="21"/>
    </row>
    <row r="197" spans="2:13" ht="15.75">
      <c r="B197" s="22">
        <f t="shared" si="1"/>
        <v>195</v>
      </c>
      <c r="C197" s="16"/>
      <c r="D197" s="56"/>
      <c r="E197" s="24"/>
      <c r="F197" s="18"/>
      <c r="G197" s="20"/>
      <c r="H197" s="20"/>
      <c r="I197" s="24"/>
      <c r="J197" s="21"/>
      <c r="K197" s="18"/>
      <c r="L197" s="29"/>
      <c r="M197" s="21"/>
    </row>
    <row r="198" spans="2:13" ht="15.75">
      <c r="B198" s="22">
        <f t="shared" si="1"/>
        <v>196</v>
      </c>
      <c r="C198" s="16"/>
      <c r="D198" s="56"/>
      <c r="E198" s="24"/>
      <c r="F198" s="18"/>
      <c r="G198" s="20"/>
      <c r="H198" s="20"/>
      <c r="I198" s="24"/>
      <c r="J198" s="21"/>
      <c r="K198" s="18"/>
      <c r="L198" s="29"/>
      <c r="M198" s="21"/>
    </row>
    <row r="199" spans="2:13" ht="15.75">
      <c r="B199" s="22">
        <f t="shared" si="1"/>
        <v>197</v>
      </c>
      <c r="C199" s="16"/>
      <c r="D199" s="83"/>
      <c r="E199" s="24"/>
      <c r="F199" s="18"/>
      <c r="G199" s="20"/>
      <c r="H199" s="20"/>
      <c r="I199" s="24"/>
      <c r="J199" s="21"/>
      <c r="K199" s="18"/>
      <c r="L199" s="29"/>
      <c r="M199" s="21"/>
    </row>
    <row r="200" spans="2:13" ht="15.75">
      <c r="B200" s="22">
        <f t="shared" si="1"/>
        <v>198</v>
      </c>
      <c r="C200" s="16"/>
      <c r="D200" s="56"/>
      <c r="E200" s="24"/>
      <c r="F200" s="18"/>
      <c r="G200" s="20"/>
      <c r="H200" s="20"/>
      <c r="I200" s="24"/>
      <c r="J200" s="21"/>
      <c r="K200" s="18"/>
      <c r="L200" s="29"/>
      <c r="M200" s="21"/>
    </row>
    <row r="201" spans="2:13" ht="15.75">
      <c r="B201" s="22">
        <f t="shared" si="1"/>
        <v>199</v>
      </c>
      <c r="C201" s="16"/>
      <c r="D201" s="17"/>
      <c r="E201" s="24"/>
      <c r="F201" s="18"/>
      <c r="G201" s="20"/>
      <c r="H201" s="52"/>
      <c r="I201" s="20"/>
      <c r="J201" s="41"/>
      <c r="K201" s="18"/>
      <c r="L201" s="29"/>
      <c r="M201" s="21"/>
    </row>
    <row r="202" spans="2:13" ht="15.75">
      <c r="B202" s="22">
        <f t="shared" si="1"/>
        <v>200</v>
      </c>
      <c r="C202" s="16"/>
      <c r="D202" s="56"/>
      <c r="E202" s="24"/>
      <c r="F202" s="18"/>
      <c r="G202" s="71"/>
      <c r="H202" s="20"/>
      <c r="I202" s="24"/>
      <c r="J202" s="41"/>
      <c r="K202" s="18"/>
      <c r="L202" s="29"/>
      <c r="M202" s="21"/>
    </row>
    <row r="203" spans="2:13" ht="15.75">
      <c r="B203" s="22">
        <f t="shared" si="1"/>
        <v>201</v>
      </c>
      <c r="C203" s="16"/>
      <c r="D203" s="56"/>
      <c r="E203" s="18"/>
      <c r="F203" s="18"/>
      <c r="G203" s="71"/>
      <c r="H203" s="20"/>
      <c r="I203" s="24"/>
      <c r="J203" s="41"/>
      <c r="K203" s="18"/>
      <c r="L203" s="29"/>
      <c r="M203" s="21"/>
    </row>
    <row r="204" spans="2:13" ht="15.75">
      <c r="B204" s="22">
        <f t="shared" si="1"/>
        <v>202</v>
      </c>
      <c r="C204" s="16"/>
      <c r="D204" s="17"/>
      <c r="E204" s="24"/>
      <c r="F204" s="18"/>
      <c r="G204" s="20"/>
      <c r="H204" s="20"/>
      <c r="I204" s="24"/>
      <c r="J204" s="21"/>
      <c r="K204" s="18"/>
      <c r="L204" s="29"/>
      <c r="M204" s="21"/>
    </row>
    <row r="205" spans="2:13" ht="15.75">
      <c r="B205" s="22">
        <f t="shared" si="1"/>
        <v>203</v>
      </c>
      <c r="C205" s="16"/>
      <c r="D205" s="85"/>
      <c r="E205" s="24"/>
      <c r="F205" s="18"/>
      <c r="G205" s="86"/>
      <c r="H205" s="20"/>
      <c r="I205" s="24"/>
      <c r="J205" s="34"/>
      <c r="K205" s="18"/>
      <c r="L205" s="29"/>
      <c r="M205" s="21"/>
    </row>
    <row r="206" spans="2:13" ht="15.75">
      <c r="B206" s="22">
        <f t="shared" si="1"/>
        <v>204</v>
      </c>
      <c r="C206" s="16"/>
      <c r="D206" s="87"/>
      <c r="E206" s="24"/>
      <c r="F206" s="18"/>
      <c r="G206" s="49"/>
      <c r="H206" s="20"/>
      <c r="I206" s="24"/>
      <c r="J206" s="21"/>
      <c r="K206" s="18"/>
      <c r="L206" s="29"/>
      <c r="M206" s="21"/>
    </row>
    <row r="207" spans="2:13" ht="15.75">
      <c r="B207" s="22">
        <f t="shared" si="1"/>
        <v>205</v>
      </c>
      <c r="C207" s="16"/>
      <c r="D207" s="56"/>
      <c r="E207" s="24"/>
      <c r="F207" s="18"/>
      <c r="G207" s="26"/>
      <c r="H207" s="20"/>
      <c r="I207" s="24"/>
      <c r="J207" s="21"/>
      <c r="K207" s="18"/>
      <c r="L207" s="29"/>
      <c r="M207" s="21"/>
    </row>
    <row r="208" spans="2:13" ht="15.75">
      <c r="B208" s="22">
        <f t="shared" si="1"/>
        <v>206</v>
      </c>
      <c r="C208" s="16"/>
      <c r="D208" s="56"/>
      <c r="E208" s="24"/>
      <c r="F208" s="18"/>
      <c r="G208" s="20"/>
      <c r="H208" s="20"/>
      <c r="I208" s="24"/>
      <c r="J208" s="21"/>
      <c r="K208" s="18"/>
      <c r="L208" s="29"/>
      <c r="M208" s="21"/>
    </row>
    <row r="209" spans="2:13" ht="15.75">
      <c r="B209" s="22">
        <f t="shared" si="1"/>
        <v>207</v>
      </c>
      <c r="C209" s="16"/>
      <c r="D209" s="56"/>
      <c r="E209" s="18"/>
      <c r="F209" s="18"/>
      <c r="G209" s="20"/>
      <c r="H209" s="20"/>
      <c r="I209" s="24"/>
      <c r="J209" s="21"/>
      <c r="K209" s="18"/>
      <c r="L209" s="29"/>
      <c r="M209" s="21"/>
    </row>
    <row r="210" spans="2:13" ht="15.75">
      <c r="B210" s="22">
        <f t="shared" si="1"/>
        <v>208</v>
      </c>
      <c r="C210" s="16"/>
      <c r="D210" s="56"/>
      <c r="E210" s="24"/>
      <c r="F210" s="18"/>
      <c r="G210" s="61"/>
      <c r="H210" s="52"/>
      <c r="I210" s="24"/>
      <c r="J210" s="88"/>
      <c r="K210" s="18"/>
      <c r="L210" s="29"/>
      <c r="M210" s="21"/>
    </row>
    <row r="211" spans="2:13" ht="15.75">
      <c r="B211" s="22">
        <f t="shared" si="1"/>
        <v>209</v>
      </c>
      <c r="C211" s="16"/>
      <c r="D211" s="56"/>
      <c r="E211" s="24"/>
      <c r="F211" s="18"/>
      <c r="G211" s="20"/>
      <c r="H211" s="20"/>
      <c r="I211" s="24"/>
      <c r="J211" s="21"/>
      <c r="K211" s="18"/>
      <c r="L211" s="29"/>
      <c r="M211" s="21"/>
    </row>
    <row r="212" spans="2:13" ht="15.75">
      <c r="B212" s="22">
        <f t="shared" si="1"/>
        <v>210</v>
      </c>
      <c r="C212" s="16"/>
      <c r="D212" s="56"/>
      <c r="E212" s="24"/>
      <c r="F212" s="18"/>
      <c r="G212" s="20"/>
      <c r="H212" s="20"/>
      <c r="I212" s="24"/>
      <c r="J212" s="21"/>
      <c r="K212" s="18"/>
      <c r="L212" s="29"/>
      <c r="M212" s="21"/>
    </row>
    <row r="213" spans="2:13" ht="15.75">
      <c r="B213" s="22">
        <f t="shared" si="1"/>
        <v>211</v>
      </c>
      <c r="C213" s="16"/>
      <c r="D213" s="56"/>
      <c r="E213" s="24"/>
      <c r="F213" s="18"/>
      <c r="G213" s="20"/>
      <c r="H213" s="20"/>
      <c r="I213" s="24"/>
      <c r="J213" s="21"/>
      <c r="K213" s="18"/>
      <c r="L213" s="29"/>
      <c r="M213" s="21"/>
    </row>
    <row r="214" spans="2:13" ht="15.75">
      <c r="B214" s="22">
        <f t="shared" si="1"/>
        <v>212</v>
      </c>
      <c r="C214" s="16"/>
      <c r="D214" s="23"/>
      <c r="E214" s="24"/>
      <c r="F214" s="18"/>
      <c r="G214" s="20"/>
      <c r="H214" s="20"/>
      <c r="I214" s="24"/>
      <c r="J214" s="89"/>
      <c r="K214" s="18"/>
      <c r="L214" s="29"/>
      <c r="M214" s="21"/>
    </row>
    <row r="215" spans="2:13" ht="15.75">
      <c r="B215" s="22">
        <f t="shared" si="1"/>
        <v>213</v>
      </c>
      <c r="C215" s="16"/>
      <c r="D215" s="56"/>
      <c r="E215" s="24"/>
      <c r="F215" s="20"/>
      <c r="G215" s="20"/>
      <c r="H215" s="20"/>
      <c r="I215" s="24"/>
      <c r="J215" s="89"/>
      <c r="K215" s="18"/>
      <c r="L215" s="29"/>
      <c r="M215" s="21"/>
    </row>
    <row r="216" spans="2:13" ht="15.75">
      <c r="B216" s="22">
        <f t="shared" si="1"/>
        <v>214</v>
      </c>
      <c r="C216" s="16"/>
      <c r="D216" s="56"/>
      <c r="E216" s="24"/>
      <c r="F216" s="20"/>
      <c r="G216" s="20"/>
      <c r="H216" s="20"/>
      <c r="I216" s="24"/>
      <c r="J216" s="89"/>
      <c r="K216" s="18"/>
      <c r="L216" s="29"/>
      <c r="M216" s="21"/>
    </row>
    <row r="217" spans="2:13" ht="15.75">
      <c r="B217" s="22">
        <f t="shared" si="1"/>
        <v>215</v>
      </c>
      <c r="C217" s="16"/>
      <c r="D217" s="17"/>
      <c r="E217" s="24"/>
      <c r="F217" s="18"/>
      <c r="G217" s="20"/>
      <c r="H217" s="20"/>
      <c r="I217" s="24"/>
      <c r="J217" s="89"/>
      <c r="K217" s="18"/>
      <c r="L217" s="29"/>
      <c r="M217" s="21"/>
    </row>
    <row r="218" spans="2:13" ht="15.75">
      <c r="B218" s="22">
        <f t="shared" si="1"/>
        <v>216</v>
      </c>
      <c r="C218" s="16"/>
      <c r="D218" s="23"/>
      <c r="E218" s="24"/>
      <c r="F218" s="18"/>
      <c r="G218" s="20"/>
      <c r="H218" s="52"/>
      <c r="I218" s="24"/>
      <c r="J218" s="89"/>
      <c r="K218" s="18"/>
      <c r="L218" s="29"/>
      <c r="M218" s="72"/>
    </row>
    <row r="219" spans="2:13" ht="15.75">
      <c r="B219" s="22">
        <f t="shared" si="1"/>
        <v>217</v>
      </c>
      <c r="C219" s="16"/>
      <c r="D219" s="17"/>
      <c r="E219" s="24"/>
      <c r="F219" s="18"/>
      <c r="G219" s="51"/>
      <c r="H219" s="20"/>
      <c r="I219" s="24"/>
      <c r="J219" s="89"/>
      <c r="K219" s="18"/>
      <c r="L219" s="29"/>
      <c r="M219" s="21"/>
    </row>
    <row r="220" spans="2:13" ht="15.75">
      <c r="B220" s="22">
        <f t="shared" si="1"/>
        <v>218</v>
      </c>
      <c r="C220" s="16"/>
      <c r="D220" s="17"/>
      <c r="E220" s="24"/>
      <c r="F220" s="18"/>
      <c r="G220" s="20"/>
      <c r="H220" s="20"/>
      <c r="I220" s="24"/>
      <c r="J220" s="89"/>
      <c r="K220" s="18"/>
      <c r="L220" s="29"/>
      <c r="M220" s="21"/>
    </row>
    <row r="221" spans="2:13" ht="15.75">
      <c r="B221" s="22">
        <f t="shared" si="1"/>
        <v>219</v>
      </c>
      <c r="C221" s="16"/>
      <c r="D221" s="17"/>
      <c r="E221" s="24"/>
      <c r="F221" s="18"/>
      <c r="G221" s="26"/>
      <c r="H221" s="20"/>
      <c r="I221" s="24"/>
      <c r="J221" s="89"/>
      <c r="K221" s="18"/>
      <c r="L221" s="29"/>
      <c r="M221" s="21"/>
    </row>
    <row r="222" spans="2:13" ht="15.75">
      <c r="B222" s="22">
        <f t="shared" si="1"/>
        <v>220</v>
      </c>
      <c r="C222" s="16"/>
      <c r="D222" s="54"/>
      <c r="E222" s="24"/>
      <c r="F222" s="18"/>
      <c r="G222" s="26"/>
      <c r="H222" s="20"/>
      <c r="I222" s="24"/>
      <c r="J222" s="90"/>
      <c r="K222" s="18"/>
      <c r="L222" s="29"/>
      <c r="M222" s="21"/>
    </row>
    <row r="223" spans="2:13" ht="15.75">
      <c r="B223" s="22">
        <f t="shared" si="1"/>
        <v>221</v>
      </c>
      <c r="C223" s="16"/>
      <c r="D223" s="17"/>
      <c r="E223" s="24"/>
      <c r="F223" s="18"/>
      <c r="G223" s="20"/>
      <c r="H223" s="20"/>
      <c r="I223" s="24"/>
      <c r="J223" s="89"/>
      <c r="K223" s="18"/>
      <c r="L223" s="29"/>
      <c r="M223" s="21"/>
    </row>
    <row r="224" spans="2:13" ht="15.75">
      <c r="B224" s="22">
        <f t="shared" si="1"/>
        <v>222</v>
      </c>
      <c r="C224" s="16"/>
      <c r="D224" s="17"/>
      <c r="E224" s="24"/>
      <c r="F224" s="18"/>
      <c r="G224" s="20"/>
      <c r="H224" s="20"/>
      <c r="I224" s="24"/>
      <c r="J224" s="89"/>
      <c r="K224" s="18"/>
      <c r="L224" s="29"/>
      <c r="M224" s="21"/>
    </row>
    <row r="225" spans="2:13" ht="15.75">
      <c r="B225" s="22">
        <f t="shared" si="1"/>
        <v>223</v>
      </c>
      <c r="C225" s="16"/>
      <c r="D225" s="17"/>
      <c r="E225" s="24"/>
      <c r="F225" s="18"/>
      <c r="G225" s="20"/>
      <c r="H225" s="20"/>
      <c r="I225" s="24"/>
      <c r="J225" s="89"/>
      <c r="K225" s="18"/>
      <c r="L225" s="29"/>
      <c r="M225" s="21"/>
    </row>
    <row r="226" spans="2:13" ht="15.75">
      <c r="B226" s="22">
        <f t="shared" si="1"/>
        <v>224</v>
      </c>
      <c r="C226" s="16"/>
      <c r="D226" s="17"/>
      <c r="E226" s="24"/>
      <c r="F226" s="18"/>
      <c r="G226" s="20"/>
      <c r="H226" s="20"/>
      <c r="I226" s="24"/>
      <c r="J226" s="89"/>
      <c r="K226" s="18"/>
      <c r="L226" s="29"/>
      <c r="M226" s="21"/>
    </row>
    <row r="227" spans="2:13" ht="15.75">
      <c r="B227" s="22">
        <f t="shared" si="1"/>
        <v>225</v>
      </c>
      <c r="C227" s="16"/>
      <c r="D227" s="17"/>
      <c r="E227" s="24"/>
      <c r="F227" s="18"/>
      <c r="G227" s="20"/>
      <c r="H227" s="20"/>
      <c r="I227" s="24"/>
      <c r="J227" s="89"/>
      <c r="K227" s="18"/>
      <c r="L227" s="29"/>
      <c r="M227" s="21"/>
    </row>
    <row r="228" spans="2:13" ht="15.75">
      <c r="B228" s="22">
        <f t="shared" si="1"/>
        <v>226</v>
      </c>
      <c r="C228" s="16"/>
      <c r="D228" s="17"/>
      <c r="E228" s="24"/>
      <c r="F228" s="18"/>
      <c r="G228" s="20"/>
      <c r="H228" s="20"/>
      <c r="I228" s="24"/>
      <c r="J228" s="89"/>
      <c r="K228" s="18"/>
      <c r="L228" s="29"/>
      <c r="M228" s="21"/>
    </row>
    <row r="229" spans="2:13" ht="15.75">
      <c r="B229" s="22">
        <f t="shared" si="1"/>
        <v>227</v>
      </c>
      <c r="C229" s="16"/>
      <c r="D229" s="54"/>
      <c r="E229" s="24"/>
      <c r="F229" s="18"/>
      <c r="G229" s="26"/>
      <c r="H229" s="20"/>
      <c r="I229" s="24"/>
      <c r="J229" s="89"/>
      <c r="K229" s="18"/>
      <c r="L229" s="29"/>
      <c r="M229" s="21"/>
    </row>
    <row r="230" spans="2:13" ht="15.75">
      <c r="B230" s="22">
        <f t="shared" si="1"/>
        <v>228</v>
      </c>
      <c r="C230" s="16"/>
      <c r="D230" s="54"/>
      <c r="E230" s="24"/>
      <c r="F230" s="18"/>
      <c r="G230" s="26"/>
      <c r="H230" s="20"/>
      <c r="I230" s="24"/>
      <c r="J230" s="89"/>
      <c r="K230" s="18"/>
      <c r="L230" s="29"/>
      <c r="M230" s="21"/>
    </row>
    <row r="231" spans="2:13" ht="15.75">
      <c r="B231" s="22">
        <f t="shared" si="1"/>
        <v>229</v>
      </c>
      <c r="C231" s="16"/>
      <c r="D231" s="54"/>
      <c r="E231" s="24"/>
      <c r="F231" s="18"/>
      <c r="G231" s="80"/>
      <c r="H231" s="20"/>
      <c r="I231" s="24"/>
      <c r="J231" s="89"/>
      <c r="K231" s="18"/>
      <c r="L231" s="29"/>
      <c r="M231" s="21"/>
    </row>
    <row r="232" spans="2:13" ht="15.75">
      <c r="B232" s="22">
        <f t="shared" si="1"/>
        <v>230</v>
      </c>
      <c r="C232" s="16"/>
      <c r="D232" s="54"/>
      <c r="E232" s="24"/>
      <c r="F232" s="18"/>
      <c r="G232" s="26"/>
      <c r="H232" s="20"/>
      <c r="I232" s="24"/>
      <c r="J232" s="91">
        <f>SUM(J3:J231)</f>
        <v>1435617.6</v>
      </c>
      <c r="K232" s="18"/>
      <c r="L232" s="29"/>
      <c r="M232" s="91">
        <f>SUM(M3:M231)</f>
        <v>1401807.513</v>
      </c>
    </row>
    <row r="233" spans="2:13" ht="15.75">
      <c r="B233" s="22"/>
      <c r="C233" s="16"/>
      <c r="D233" s="54"/>
      <c r="E233" s="24"/>
      <c r="F233" s="18"/>
      <c r="G233" s="26"/>
      <c r="H233" s="20"/>
      <c r="I233" s="24"/>
      <c r="J233" s="89"/>
      <c r="K233" s="18"/>
      <c r="L233" s="29"/>
      <c r="M233" s="21"/>
    </row>
    <row r="234" spans="2:13" ht="15.75">
      <c r="B234" s="22"/>
      <c r="C234" s="16"/>
      <c r="D234" s="54"/>
      <c r="E234" s="24"/>
      <c r="F234" s="18"/>
      <c r="G234" s="26"/>
      <c r="H234" s="20"/>
      <c r="I234" s="24"/>
      <c r="J234" s="89"/>
      <c r="K234" s="18"/>
      <c r="L234" s="29"/>
      <c r="M234" s="21"/>
    </row>
    <row r="235" spans="2:13" ht="15.75">
      <c r="B235" s="22"/>
      <c r="C235" s="16"/>
      <c r="D235" s="54"/>
      <c r="E235" s="92"/>
      <c r="F235" s="18"/>
      <c r="G235" s="26"/>
      <c r="H235" s="93"/>
      <c r="I235" s="24"/>
      <c r="J235" s="89"/>
      <c r="K235" s="94"/>
      <c r="L235" s="29"/>
      <c r="M235" s="21"/>
    </row>
    <row r="236" spans="2:13" ht="15.75">
      <c r="B236" s="22"/>
      <c r="C236" s="16"/>
      <c r="D236" s="54"/>
      <c r="E236" s="92"/>
      <c r="F236" s="18"/>
      <c r="G236" s="26"/>
      <c r="H236" s="93"/>
      <c r="I236" s="24"/>
      <c r="J236" s="89"/>
      <c r="K236" s="94"/>
      <c r="L236" s="29"/>
      <c r="M236" s="21"/>
    </row>
    <row r="237" spans="2:13" ht="15.75">
      <c r="B237" s="22"/>
      <c r="C237" s="16"/>
      <c r="D237" s="54"/>
      <c r="E237" s="92"/>
      <c r="F237" s="18"/>
      <c r="G237" s="26"/>
      <c r="H237" s="93"/>
      <c r="I237" s="24"/>
      <c r="J237" s="89"/>
      <c r="K237" s="94"/>
      <c r="L237" s="29"/>
      <c r="M237" s="21"/>
    </row>
    <row r="238" spans="2:13" ht="15.75">
      <c r="B238" s="22"/>
      <c r="C238" s="16"/>
      <c r="D238" s="54"/>
      <c r="E238" s="92"/>
      <c r="F238" s="18"/>
      <c r="G238" s="26"/>
      <c r="H238" s="93"/>
      <c r="I238" s="24"/>
      <c r="J238" s="89"/>
      <c r="K238" s="94"/>
      <c r="L238" s="29"/>
      <c r="M238" s="21"/>
    </row>
    <row r="239" spans="2:13" ht="15.75">
      <c r="B239" s="22"/>
      <c r="C239" s="16"/>
      <c r="D239" s="54"/>
      <c r="E239" s="92"/>
      <c r="F239" s="18"/>
      <c r="G239" s="26"/>
      <c r="H239" s="93"/>
      <c r="I239" s="24"/>
      <c r="J239" s="89"/>
      <c r="K239" s="94"/>
      <c r="L239" s="29"/>
      <c r="M239" s="21"/>
    </row>
    <row r="240" spans="2:13" ht="15.75">
      <c r="B240" s="22"/>
      <c r="C240" s="16"/>
      <c r="D240" s="54"/>
      <c r="E240" s="92"/>
      <c r="F240" s="18"/>
      <c r="G240" s="26"/>
      <c r="H240" s="93"/>
      <c r="I240" s="24"/>
      <c r="J240" s="89"/>
      <c r="K240" s="94"/>
      <c r="L240" s="29"/>
      <c r="M240" s="21"/>
    </row>
    <row r="241" spans="2:13" ht="15.75">
      <c r="B241" s="22"/>
      <c r="C241" s="16"/>
      <c r="D241" s="54"/>
      <c r="E241" s="92"/>
      <c r="F241" s="18"/>
      <c r="G241" s="26"/>
      <c r="H241" s="93"/>
      <c r="I241" s="24"/>
      <c r="J241" s="89"/>
      <c r="K241" s="94"/>
      <c r="L241" s="29"/>
      <c r="M241" s="21"/>
    </row>
    <row r="242" spans="2:13" ht="15.75">
      <c r="B242" s="22"/>
      <c r="C242" s="16"/>
      <c r="D242" s="54"/>
      <c r="E242" s="92"/>
      <c r="F242" s="18"/>
      <c r="G242" s="26"/>
      <c r="H242" s="93"/>
      <c r="I242" s="24"/>
      <c r="J242" s="89"/>
      <c r="K242" s="94"/>
      <c r="L242" s="29"/>
      <c r="M242" s="21"/>
    </row>
    <row r="243" spans="2:13" ht="15.75">
      <c r="B243" s="22"/>
      <c r="C243" s="16"/>
      <c r="D243" s="54"/>
      <c r="E243" s="92"/>
      <c r="F243" s="18"/>
      <c r="G243" s="26"/>
      <c r="H243" s="93"/>
      <c r="I243" s="24"/>
      <c r="J243" s="89"/>
      <c r="K243" s="94"/>
      <c r="L243" s="29"/>
      <c r="M243" s="21"/>
    </row>
    <row r="244" spans="2:13" ht="15.75">
      <c r="B244" s="22"/>
      <c r="C244" s="16"/>
      <c r="D244" s="54"/>
      <c r="E244" s="92"/>
      <c r="F244" s="18"/>
      <c r="G244" s="26"/>
      <c r="H244" s="93"/>
      <c r="I244" s="24"/>
      <c r="J244" s="89"/>
      <c r="K244" s="94"/>
      <c r="L244" s="29"/>
      <c r="M244" s="21"/>
    </row>
    <row r="245" spans="2:13" ht="15.75">
      <c r="B245" s="22"/>
      <c r="C245" s="16"/>
      <c r="D245" s="54"/>
      <c r="E245" s="92"/>
      <c r="F245" s="18"/>
      <c r="G245" s="26"/>
      <c r="H245" s="93"/>
      <c r="I245" s="24"/>
      <c r="J245" s="89"/>
      <c r="K245" s="94"/>
      <c r="L245" s="29"/>
      <c r="M245" s="21"/>
    </row>
    <row r="246" spans="2:13" ht="15.75">
      <c r="B246" s="22"/>
      <c r="C246" s="16"/>
      <c r="D246" s="54"/>
      <c r="E246" s="92"/>
      <c r="F246" s="18"/>
      <c r="G246" s="26"/>
      <c r="H246" s="93"/>
      <c r="I246" s="24"/>
      <c r="J246" s="89"/>
      <c r="K246" s="94"/>
      <c r="L246" s="29"/>
      <c r="M246" s="21"/>
    </row>
    <row r="247" spans="2:13" ht="15.75">
      <c r="B247" s="22"/>
      <c r="C247" s="16"/>
      <c r="D247" s="54"/>
      <c r="E247" s="92"/>
      <c r="F247" s="18"/>
      <c r="G247" s="26"/>
      <c r="H247" s="93"/>
      <c r="I247" s="24"/>
      <c r="J247" s="89"/>
      <c r="K247" s="94"/>
      <c r="L247" s="29"/>
      <c r="M247" s="21"/>
    </row>
    <row r="248" spans="2:13" ht="15.75">
      <c r="B248" s="22"/>
      <c r="C248" s="16"/>
      <c r="D248" s="54"/>
      <c r="E248" s="92"/>
      <c r="F248" s="18"/>
      <c r="G248" s="26"/>
      <c r="H248" s="93"/>
      <c r="I248" s="24"/>
      <c r="J248" s="89"/>
      <c r="K248" s="94"/>
      <c r="L248" s="29"/>
      <c r="M248" s="21"/>
    </row>
    <row r="249" spans="2:13" ht="15.75">
      <c r="B249" s="22"/>
      <c r="C249" s="16"/>
      <c r="D249" s="54"/>
      <c r="E249" s="92"/>
      <c r="F249" s="18"/>
      <c r="G249" s="26"/>
      <c r="H249" s="93"/>
      <c r="I249" s="24"/>
      <c r="J249" s="89"/>
      <c r="K249" s="94"/>
      <c r="L249" s="29"/>
      <c r="M249" s="21"/>
    </row>
    <row r="250" spans="2:13" ht="15.75">
      <c r="B250" s="22"/>
      <c r="C250" s="16"/>
      <c r="D250" s="54"/>
      <c r="E250" s="92"/>
      <c r="F250" s="18"/>
      <c r="G250" s="26"/>
      <c r="H250" s="93"/>
      <c r="I250" s="24"/>
      <c r="J250" s="89"/>
      <c r="K250" s="94"/>
      <c r="L250" s="29"/>
      <c r="M250" s="21"/>
    </row>
  </sheetData>
  <sheetProtection selectLockedCells="1" selectUnlockedCells="1"/>
  <autoFilter ref="B2:M250"/>
  <mergeCells count="2">
    <mergeCell ref="B1:C1"/>
    <mergeCell ref="D1:M1"/>
  </mergeCells>
  <printOptions horizontalCentered="1"/>
  <pageMargins left="0.39375" right="0.39375" top="0.5909722222222222" bottom="0.7090277777777778" header="0.31527777777777777" footer="0.31527777777777777"/>
  <pageSetup fitToHeight="0" fitToWidth="1" horizontalDpi="300" verticalDpi="300" orientation="portrait" paperSize="9"/>
  <headerFooter alignWithMargins="0">
    <oddHeader>&amp;C&amp;14REGISTRO DETERMINE ANNO 2018</oddHeader>
    <oddFooter>&amp;LTIPO: I = Impegno; L = Liquidazione; V = Varie
SERVIZIO: LL.PP. - URB - MAN&amp;RPag &amp;P di &amp;N</oddFooter>
  </headerFooter>
  <rowBreaks count="1" manualBreakCount="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Utente</cp:lastModifiedBy>
  <cp:lastPrinted>2021-12-23T11:58:46Z</cp:lastPrinted>
  <dcterms:created xsi:type="dcterms:W3CDTF">2007-07-05T13:38:15Z</dcterms:created>
  <dcterms:modified xsi:type="dcterms:W3CDTF">2024-07-01T08:34:58Z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